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ian\Qsync\Uni Zeugs\Master\3. Semester\Aktuelle Forschung der system. Musikwissenschaft\experimetelle Musikpraxis\Forschungsthema Experimentelle Musik auf YouTube\Downloads für die Website\"/>
    </mc:Choice>
  </mc:AlternateContent>
  <xr:revisionPtr revIDLastSave="0" documentId="13_ncr:1_{509318D2-B7DF-4E5C-816A-AD29453B4C02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Übersicht" sheetId="4" r:id="rId1"/>
    <sheet name="4´33´´" sheetId="7" r:id="rId2"/>
    <sheet name="Water Walk" sheetId="8" r:id="rId3"/>
    <sheet name="Mikrophonie I" sheetId="6" r:id="rId4"/>
    <sheet name="Pendelum Music" sheetId="5" r:id="rId5"/>
    <sheet name="Ausgabe MAXQDA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4" l="1"/>
  <c r="V59" i="5"/>
  <c r="V60" i="5"/>
  <c r="V58" i="5"/>
  <c r="U56" i="5"/>
  <c r="U57" i="5"/>
  <c r="E67" i="4" s="1"/>
  <c r="U55" i="5"/>
  <c r="T53" i="5"/>
  <c r="T54" i="5"/>
  <c r="E66" i="4" s="1"/>
  <c r="T52" i="5"/>
  <c r="S50" i="5"/>
  <c r="E62" i="4" s="1"/>
  <c r="S51" i="5"/>
  <c r="E63" i="4" s="1"/>
  <c r="S49" i="5"/>
  <c r="R48" i="5"/>
  <c r="Q45" i="5"/>
  <c r="Q46" i="5"/>
  <c r="Q47" i="5"/>
  <c r="Q44" i="5"/>
  <c r="E57" i="4" s="1"/>
  <c r="P41" i="5"/>
  <c r="P42" i="5"/>
  <c r="P43" i="5"/>
  <c r="P40" i="5"/>
  <c r="C62" i="4"/>
  <c r="V53" i="8"/>
  <c r="V54" i="8"/>
  <c r="C69" i="4" s="1"/>
  <c r="V52" i="8"/>
  <c r="U50" i="8"/>
  <c r="U51" i="8"/>
  <c r="C67" i="4" s="1"/>
  <c r="U49" i="8"/>
  <c r="T47" i="8"/>
  <c r="T48" i="8"/>
  <c r="T46" i="8"/>
  <c r="S43" i="8"/>
  <c r="S44" i="8"/>
  <c r="S45" i="8"/>
  <c r="S42" i="8"/>
  <c r="R40" i="8"/>
  <c r="R41" i="8"/>
  <c r="R39" i="8"/>
  <c r="Q36" i="8"/>
  <c r="Q37" i="8"/>
  <c r="C59" i="4" s="1"/>
  <c r="Q38" i="8"/>
  <c r="Q35" i="8"/>
  <c r="P32" i="8"/>
  <c r="P33" i="8"/>
  <c r="P34" i="8"/>
  <c r="P31" i="8"/>
  <c r="B56" i="4"/>
  <c r="V50" i="7"/>
  <c r="V51" i="7"/>
  <c r="B69" i="4" s="1"/>
  <c r="V49" i="7"/>
  <c r="U47" i="7"/>
  <c r="U48" i="7"/>
  <c r="B67" i="4" s="1"/>
  <c r="U46" i="7"/>
  <c r="T44" i="7"/>
  <c r="T45" i="7"/>
  <c r="B66" i="4" s="1"/>
  <c r="T43" i="7"/>
  <c r="S40" i="7"/>
  <c r="S41" i="7"/>
  <c r="S42" i="7"/>
  <c r="B63" i="4" s="1"/>
  <c r="S39" i="7"/>
  <c r="R37" i="7"/>
  <c r="R38" i="7"/>
  <c r="R36" i="7"/>
  <c r="Q35" i="7"/>
  <c r="Q34" i="7"/>
  <c r="P32" i="7"/>
  <c r="P33" i="7"/>
  <c r="P31" i="7"/>
  <c r="H55" i="8"/>
  <c r="J39" i="7"/>
  <c r="F12" i="4"/>
  <c r="J49" i="5"/>
  <c r="K46" i="8"/>
  <c r="K55" i="8" s="1"/>
  <c r="J42" i="8"/>
  <c r="J55" i="8"/>
  <c r="E11" i="4"/>
  <c r="M26" i="2"/>
  <c r="L26" i="2"/>
  <c r="K26" i="2"/>
  <c r="J26" i="2"/>
  <c r="I26" i="2"/>
  <c r="E56" i="4"/>
  <c r="I20" i="4"/>
  <c r="I19" i="4"/>
  <c r="H18" i="4"/>
  <c r="G15" i="4"/>
  <c r="G17" i="4"/>
  <c r="G16" i="4"/>
  <c r="F14" i="4"/>
  <c r="F13" i="4"/>
  <c r="D10" i="4"/>
  <c r="D9" i="4"/>
  <c r="D8" i="4"/>
  <c r="C7" i="4"/>
  <c r="C6" i="4"/>
  <c r="K46" i="6"/>
  <c r="J46" i="6"/>
  <c r="M52" i="7"/>
  <c r="L52" i="7"/>
  <c r="K52" i="7"/>
  <c r="J52" i="7"/>
  <c r="I52" i="7"/>
  <c r="H52" i="7"/>
  <c r="G52" i="7"/>
  <c r="M55" i="8"/>
  <c r="L55" i="8"/>
  <c r="I55" i="8"/>
  <c r="G55" i="8"/>
  <c r="M46" i="6"/>
  <c r="L46" i="6"/>
  <c r="I46" i="6"/>
  <c r="H46" i="6"/>
  <c r="G46" i="6"/>
  <c r="G61" i="5"/>
  <c r="M61" i="5"/>
  <c r="L61" i="5"/>
  <c r="K61" i="5"/>
  <c r="J61" i="5"/>
  <c r="I61" i="5"/>
  <c r="H61" i="5"/>
  <c r="E68" i="4"/>
  <c r="E69" i="4"/>
  <c r="B48" i="2"/>
  <c r="C48" i="2"/>
  <c r="D48" i="2"/>
  <c r="E48" i="2"/>
  <c r="F44" i="2"/>
  <c r="F45" i="2"/>
  <c r="F46" i="2"/>
  <c r="F47" i="2"/>
  <c r="D67" i="4"/>
  <c r="V45" i="6"/>
  <c r="V44" i="6"/>
  <c r="U43" i="6"/>
  <c r="U42" i="6"/>
  <c r="T40" i="6"/>
  <c r="T41" i="6"/>
  <c r="D66" i="4" s="1"/>
  <c r="S37" i="6"/>
  <c r="D62" i="4" s="1"/>
  <c r="S38" i="6"/>
  <c r="D63" i="4" s="1"/>
  <c r="T39" i="6"/>
  <c r="R35" i="6"/>
  <c r="D60" i="4" s="1"/>
  <c r="Q34" i="6"/>
  <c r="Q33" i="6"/>
  <c r="D57" i="4" s="1"/>
  <c r="P32" i="6"/>
  <c r="S36" i="6"/>
  <c r="J36" i="6"/>
  <c r="K39" i="6"/>
  <c r="C68" i="4"/>
  <c r="C65" i="4"/>
  <c r="C66" i="4"/>
  <c r="C61" i="4"/>
  <c r="C63" i="4"/>
  <c r="E65" i="4"/>
  <c r="K52" i="5"/>
  <c r="B68" i="4"/>
  <c r="B65" i="4"/>
  <c r="K43" i="7"/>
  <c r="B58" i="4"/>
  <c r="B57" i="4"/>
  <c r="G32" i="6"/>
  <c r="D65" i="4"/>
  <c r="D58" i="4"/>
  <c r="D56" i="4"/>
  <c r="H34" i="6"/>
  <c r="B64" i="4" l="1"/>
  <c r="F57" i="4"/>
  <c r="B62" i="4"/>
  <c r="B60" i="4"/>
  <c r="F69" i="4"/>
  <c r="C58" i="4"/>
  <c r="C60" i="4"/>
  <c r="D61" i="4"/>
  <c r="F67" i="4"/>
  <c r="D64" i="4"/>
  <c r="F65" i="4"/>
  <c r="E61" i="4"/>
  <c r="F62" i="4"/>
  <c r="F63" i="4"/>
  <c r="E64" i="4"/>
  <c r="F66" i="4"/>
  <c r="E59" i="4"/>
  <c r="F59" i="4" s="1"/>
  <c r="C64" i="4"/>
  <c r="F48" i="2"/>
  <c r="B61" i="4"/>
  <c r="D68" i="4"/>
  <c r="F68" i="4" s="1"/>
  <c r="C56" i="4"/>
  <c r="H35" i="7"/>
  <c r="G31" i="7"/>
  <c r="G31" i="8"/>
  <c r="I48" i="5"/>
  <c r="H45" i="5"/>
  <c r="E58" i="4" s="1"/>
  <c r="F5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43" i="2"/>
  <c r="F42" i="2"/>
  <c r="F41" i="2"/>
  <c r="F40" i="2"/>
  <c r="F64" i="4" l="1"/>
  <c r="F58" i="4"/>
  <c r="E60" i="4"/>
  <c r="F60" i="4" s="1"/>
  <c r="F61" i="4"/>
</calcChain>
</file>

<file path=xl/sharedStrings.xml><?xml version="1.0" encoding="utf-8"?>
<sst xmlns="http://schemas.openxmlformats.org/spreadsheetml/2006/main" count="474" uniqueCount="196">
  <si>
    <t>Codierte Segmente</t>
  </si>
  <si>
    <t>Kontext</t>
  </si>
  <si>
    <t>Quelle</t>
  </si>
  <si>
    <t>Situation</t>
  </si>
  <si>
    <t>1: Information</t>
  </si>
  <si>
    <t>Person</t>
  </si>
  <si>
    <t>Aufführung</t>
  </si>
  <si>
    <t>Konzept</t>
  </si>
  <si>
    <t>2: Vergleiche</t>
  </si>
  <si>
    <t>Corona</t>
  </si>
  <si>
    <t>Musik</t>
  </si>
  <si>
    <t>3: Ironie/Humor</t>
  </si>
  <si>
    <t>Themen</t>
  </si>
  <si>
    <t xml:space="preserve">4: Ablehnung </t>
  </si>
  <si>
    <t xml:space="preserve">spezifisch </t>
  </si>
  <si>
    <t>unspezifisch</t>
  </si>
  <si>
    <t>spezifisch</t>
  </si>
  <si>
    <t>6: Nicht auswertbar</t>
  </si>
  <si>
    <t>Nonsense</t>
  </si>
  <si>
    <t>gesamt</t>
  </si>
  <si>
    <t xml:space="preserve">Information </t>
  </si>
  <si>
    <t xml:space="preserve">Vergleiche </t>
  </si>
  <si>
    <t>Ironie/ Humor</t>
  </si>
  <si>
    <t>Ablehnung</t>
  </si>
  <si>
    <t>Zustimmung</t>
  </si>
  <si>
    <t>sonstiges</t>
  </si>
  <si>
    <t>nicht auswertbar</t>
  </si>
  <si>
    <t>uneindeutig</t>
  </si>
  <si>
    <t>allg.</t>
  </si>
  <si>
    <t>Nicht auswertbar</t>
  </si>
  <si>
    <t>allg</t>
  </si>
  <si>
    <t>Uneindeutig</t>
  </si>
  <si>
    <t xml:space="preserve">unspezifisch </t>
  </si>
  <si>
    <t>Diskussion</t>
  </si>
  <si>
    <t>Spalte1</t>
  </si>
  <si>
    <t>Charakterisierung</t>
  </si>
  <si>
    <t>Videotitel</t>
  </si>
  <si>
    <t>Uploaddatum</t>
  </si>
  <si>
    <t>Dauer</t>
  </si>
  <si>
    <t>Kanal</t>
  </si>
  <si>
    <t>Interesse des Kanals</t>
  </si>
  <si>
    <t>Abos</t>
  </si>
  <si>
    <t>Kanalaufrufe</t>
  </si>
  <si>
    <t>Uploads</t>
  </si>
  <si>
    <t>durchschnittl. Aufrufe</t>
  </si>
  <si>
    <t>URL</t>
  </si>
  <si>
    <t>Video</t>
  </si>
  <si>
    <t xml:space="preserve">Kanal </t>
  </si>
  <si>
    <t>Aufrufe</t>
  </si>
  <si>
    <t>Infobox</t>
  </si>
  <si>
    <t>Bewertungen</t>
  </si>
  <si>
    <t>Like-Dislike-Verhältnis</t>
  </si>
  <si>
    <t>Kommentare</t>
  </si>
  <si>
    <t>Topkommentare</t>
  </si>
  <si>
    <t>John Cage: 4'33''/ Petrenko Berliner Philharmonie</t>
  </si>
  <si>
    <t xml:space="preserve">https://www.youtube.com/watch?v=AWVUp12XPpU </t>
  </si>
  <si>
    <t>Stand: 03.03.2021; 15:46</t>
  </si>
  <si>
    <t>3:42 min</t>
  </si>
  <si>
    <t>Bezug auf Maßnahmen der Coronapandemie
(Schließung der Philharmonie) als Anlass der Aufführung.</t>
  </si>
  <si>
    <t>Berliner Philharmonie</t>
  </si>
  <si>
    <t>20.000-30.000 (manchmal auch über 100.000)</t>
  </si>
  <si>
    <r>
      <rPr>
        <sz val="11"/>
        <color rgb="FF00B050"/>
        <rFont val="Calibri"/>
        <family val="2"/>
      </rPr>
      <t>2654</t>
    </r>
    <r>
      <rPr>
        <sz val="11"/>
        <rFont val="Calibri"/>
        <family val="2"/>
      </rPr>
      <t xml:space="preserve"> / </t>
    </r>
    <r>
      <rPr>
        <sz val="11"/>
        <color rgb="FFFF0000"/>
        <rFont val="Calibri"/>
        <family val="2"/>
      </rPr>
      <t>205</t>
    </r>
  </si>
  <si>
    <t>(Pop-) kulturelle
 Vergleiche</t>
  </si>
  <si>
    <t>Internethumor/
 Memes</t>
  </si>
  <si>
    <t>Stand: 03.03.2021; 15:59</t>
  </si>
  <si>
    <t>John Cage "Water walk"</t>
  </si>
  <si>
    <t xml:space="preserve"> https://www.youtube.com/watch?v=gXOIkT1-QWY&amp;t=1s</t>
  </si>
  <si>
    <t>3:58 min</t>
  </si>
  <si>
    <t>Nave for Eva</t>
  </si>
  <si>
    <t>offizieller YT-Kanal der B. Philharmonie mit „ausgewählten“ Highlights aus von ihnen 
gespielten Konzerten (Thema: Kultur, Musik, Orchester)</t>
  </si>
  <si>
    <r>
      <rPr>
        <sz val="11"/>
        <color rgb="FF00B050"/>
        <rFont val="Calibri"/>
        <family val="2"/>
      </rPr>
      <t>6720</t>
    </r>
    <r>
      <rPr>
        <sz val="11"/>
        <rFont val="Calibri"/>
        <family val="2"/>
      </rPr>
      <t xml:space="preserve"> / </t>
    </r>
    <r>
      <rPr>
        <sz val="11"/>
        <color rgb="FFFF0000"/>
        <rFont val="Calibri"/>
        <family val="2"/>
      </rPr>
      <t>411</t>
    </r>
  </si>
  <si>
    <t>Beschreibung, dass es sich um einen Ausschnitt aus einer TV-Show  aus dem Jahr 1960 handelte. Und ein Zitat, welches auch an anderer Stelle in diesem  Bezug zu finden ist: https://blog.wfmu.org/freeform/2007/04/john_cage_on_a_.html, http://www.alternativateatral.com/video985-john-cage-water-walk, https://www.youtube.com/watch?v=SSulycqZH-U  (Frage bleibt, woher es genau kommt, aber am meisten die der Blog wfmu zitiert worden, daher vermute ich, dass es daher kommt.</t>
  </si>
  <si>
    <t>YouTube/ 
Internet</t>
  </si>
  <si>
    <t>Film/ Serien/
 Fernsehen</t>
  </si>
  <si>
    <t>Internethumor/ 
Memes</t>
  </si>
  <si>
    <t>nicht bezogen
 auf Musik</t>
  </si>
  <si>
    <t xml:space="preserve">https://www.youtube.com/watch?v=EhXU7wQCU0Y&amp;t=677s </t>
  </si>
  <si>
    <t>Karlheinz Stockhausen - Mikrophonie 1 - Film 1966</t>
  </si>
  <si>
    <t>27:21 min</t>
  </si>
  <si>
    <t>Anmerkungen der Interpretierenden (Namen und dass es sich um Musikwissenschaftler:innen handelte). Ist auf Englisch und französisch (generell sind seine Infoboxen in unterschiedlichen Sprachen)</t>
  </si>
  <si>
    <t>Zoy Winterstein</t>
  </si>
  <si>
    <t>Eigene Musik („Electronic, Piano, Saxophone“) und eigene Musikvideos; ab und zu andere Themen (dieses Video also eine Ausnahme)</t>
  </si>
  <si>
    <t>sehr unterschiedlich (meist unter 1000); die Videos, welche aus der Rolle tanzen sind sehr viel erfolgreicher. Interessanterweise sind die Views der folgenden Videos auch höher (ebbt mit der Zeit ab &gt; Verdacht des Pushens)</t>
  </si>
  <si>
    <r>
      <rPr>
        <sz val="11"/>
        <color rgb="FF00B050"/>
        <rFont val="Calibri"/>
        <family val="2"/>
      </rPr>
      <t>1049</t>
    </r>
    <r>
      <rPr>
        <sz val="11"/>
        <rFont val="Calibri"/>
        <family val="2"/>
      </rPr>
      <t xml:space="preserve"> / </t>
    </r>
    <r>
      <rPr>
        <sz val="11"/>
        <color rgb="FFFF0000"/>
        <rFont val="Calibri"/>
        <family val="2"/>
      </rPr>
      <t>13</t>
    </r>
  </si>
  <si>
    <t>(Pop-) kulturelle 
Vergleiche</t>
  </si>
  <si>
    <t>J. Cages: 4'33''</t>
  </si>
  <si>
    <t>Stand: 03.03.2021; 16:23</t>
  </si>
  <si>
    <t>Pendelum Music Steve Reich 1968</t>
  </si>
  <si>
    <t xml:space="preserve">https://www.youtube.com/watch?v=fU6qDeJPT-w&amp;t=499s </t>
  </si>
  <si>
    <t>9:28 min</t>
  </si>
  <si>
    <t>Angaben über Aufführungsort und Interpret:innen</t>
  </si>
  <si>
    <t>Philippe LANGLOIS</t>
  </si>
  <si>
    <t>(2x pendelum music); Rest ist nicht klar zu definieren</t>
  </si>
  <si>
    <t>zu unterschiedlich</t>
  </si>
  <si>
    <r>
      <rPr>
        <sz val="11"/>
        <color rgb="FF00B050"/>
        <rFont val="Calibri"/>
        <family val="2"/>
      </rPr>
      <t>8886</t>
    </r>
    <r>
      <rPr>
        <sz val="11"/>
        <rFont val="Calibri"/>
        <family val="2"/>
      </rPr>
      <t xml:space="preserve"> / </t>
    </r>
    <r>
      <rPr>
        <sz val="11"/>
        <color rgb="FFFF0000"/>
        <rFont val="Calibri"/>
        <family val="2"/>
      </rPr>
      <t>242</t>
    </r>
  </si>
  <si>
    <t>Wirkung/ 
Wahrnehmung</t>
  </si>
  <si>
    <t>Nicht 
auswertbar</t>
  </si>
  <si>
    <t>Übersicht alle Videos</t>
  </si>
  <si>
    <t>Pendulum Music Steve Reich</t>
  </si>
  <si>
    <t>4'33'' John Cage</t>
  </si>
  <si>
    <t>Stand Datenerhebung: 19.02.2021; 20:08</t>
  </si>
  <si>
    <t>Stand Datenerhebung: 19.02.2021; 20:07</t>
  </si>
  <si>
    <t>Stand Datenerhebung: 19.02.2021; 20:06</t>
  </si>
  <si>
    <t>Situation: Quora</t>
  </si>
  <si>
    <t>Grund: es wird 
"nichts" gespielt</t>
  </si>
  <si>
    <t>(Pop-)kulturelle 
Vergleiche</t>
  </si>
  <si>
    <t xml:space="preserve">allg. </t>
  </si>
  <si>
    <t>Nicht
 auswertbar</t>
  </si>
  <si>
    <t xml:space="preserve"> Uneindeutig</t>
  </si>
  <si>
    <t>Tempo/Dauer 4'33''</t>
  </si>
  <si>
    <t>Musik:
Norf Norf</t>
  </si>
  <si>
    <t>Spalte2</t>
  </si>
  <si>
    <t>Relative Häufigkeiten der einzelnen Videos</t>
  </si>
  <si>
    <t xml:space="preserve">Musik </t>
  </si>
  <si>
    <t xml:space="preserve">(pop-)kulturelle Vergleiche </t>
  </si>
  <si>
    <t xml:space="preserve">nicht auswertbar </t>
  </si>
  <si>
    <t>4'33''</t>
  </si>
  <si>
    <t xml:space="preserve">Nave for Eva ist eine Spanische Band. Sie haben eine offizielle Facebookseite, in der aber nicht der Kanal, aber die Videos darauf verlinkt sind (https://www.facebook.com/naveforeva). Es bleibt die Frage offen, ob es sich um den „Offiziellen" YT-Kanal handelt). Waterwalk passt nicht in mit den anderen 7 Videos zusammen. </t>
  </si>
  <si>
    <t>K-H. Stockhausen: Mikrophonie I</t>
  </si>
  <si>
    <t>Mikrophonie I</t>
  </si>
  <si>
    <t>Mikrophonie I Karheinz Stockhausen</t>
  </si>
  <si>
    <t>Ablehnung gesamt</t>
  </si>
  <si>
    <t>Zustimmung gesamt</t>
  </si>
  <si>
    <t>Durchschnitt</t>
  </si>
  <si>
    <t>Sonstiges</t>
  </si>
  <si>
    <t>0</t>
  </si>
  <si>
    <t>- Kontext</t>
  </si>
  <si>
    <t>- Quelle</t>
  </si>
  <si>
    <t>- Situation</t>
  </si>
  <si>
    <t>-- Quora</t>
  </si>
  <si>
    <t>- Genre</t>
  </si>
  <si>
    <t>- Wirkung/ Wahrnehmung</t>
  </si>
  <si>
    <t>- Einfluss</t>
  </si>
  <si>
    <t>- Person</t>
  </si>
  <si>
    <t>- Aufführung</t>
  </si>
  <si>
    <t>- Konzept</t>
  </si>
  <si>
    <t>- Corona</t>
  </si>
  <si>
    <t>- (Pop-) kulturelle Vergleiche</t>
  </si>
  <si>
    <t>-- Literatur</t>
  </si>
  <si>
    <t>-- Spiele</t>
  </si>
  <si>
    <t>-- Kunst</t>
  </si>
  <si>
    <t>-- YouTube/ Internet</t>
  </si>
  <si>
    <t>-- Musik</t>
  </si>
  <si>
    <t>--- Norf Norf</t>
  </si>
  <si>
    <t>--- Referenzen zu 4'33''</t>
  </si>
  <si>
    <t>-- Film/ Serien/ Fernsehen</t>
  </si>
  <si>
    <t>- Themen</t>
  </si>
  <si>
    <t>-- es wird "nichts" gespielt</t>
  </si>
  <si>
    <t>-- Schwingen</t>
  </si>
  <si>
    <t>-- Toilettenspülung</t>
  </si>
  <si>
    <t xml:space="preserve">-- Cage als Troll </t>
  </si>
  <si>
    <t>-- Kochen</t>
  </si>
  <si>
    <t>- Internethumor/ Memes</t>
  </si>
  <si>
    <t xml:space="preserve">- spezifisch </t>
  </si>
  <si>
    <t>-- Tempo/Dauer 4'33''</t>
  </si>
  <si>
    <t>-- nicht bezogen auf Musik</t>
  </si>
  <si>
    <t>- unspezifisch</t>
  </si>
  <si>
    <t>- spezifisch</t>
  </si>
  <si>
    <t>- Nonsense</t>
  </si>
  <si>
    <t>- Diskussion</t>
  </si>
  <si>
    <t>5: Zustimmung</t>
  </si>
  <si>
    <t>Ausgabe MAXQDA (Bestandsaufnahme)</t>
  </si>
  <si>
    <t>Ausgabe MAXQDA (Vergleich)</t>
  </si>
  <si>
    <t>Aufbrechen gewöhnlicher Konzerterfahrung</t>
  </si>
  <si>
    <t>Aufmerksamkeit auf Umgebungsgeräusche</t>
  </si>
  <si>
    <t>Akt des fokussierten Zuhörens</t>
  </si>
  <si>
    <t>Alle anderen Wirkungen des Stücks zulassen</t>
  </si>
  <si>
    <t>Thema Wasser</t>
  </si>
  <si>
    <t>Alltagsgegenstand/ -handlung für Musik</t>
  </si>
  <si>
    <t>Notation Beginn Ereignis</t>
  </si>
  <si>
    <t>Dauer bestimmt durch Pünktlichkeit</t>
  </si>
  <si>
    <t>Aufhebung des Dualismus</t>
  </si>
  <si>
    <t>Hörwahrnehmung des Publikums</t>
  </si>
  <si>
    <t>Hörbarmachung bestimmter Klänge</t>
  </si>
  <si>
    <t xml:space="preserve">Mikrofon als Instrument </t>
  </si>
  <si>
    <t>Verschiebung der Wahrnehmung</t>
  </si>
  <si>
    <t>Phasenverschiebung</t>
  </si>
  <si>
    <t>Processpiece/ Genre</t>
  </si>
  <si>
    <t>Verbindung dreier Prozesse</t>
  </si>
  <si>
    <t>1. Vergleiche zu 4'33''</t>
  </si>
  <si>
    <t xml:space="preserve">3. Vergleiche zu Mikrophonie I </t>
  </si>
  <si>
    <t>codierte Segmente</t>
  </si>
  <si>
    <t>6: Sonstiges</t>
  </si>
  <si>
    <t>- Uneindeutig</t>
  </si>
  <si>
    <t>330 (&lt;1%) (Zeitpunkt der Recherche) und 307 (Zeitpunkt der Datenerhebung)</t>
  </si>
  <si>
    <t xml:space="preserve">gesamt </t>
  </si>
  <si>
    <t>839 (&lt;1%) (zum Zeitpunkt der Recherche) und 828 (Zeitpunkt der Datenerhebung)</t>
  </si>
  <si>
    <t>105 (&lt;1%) (Zeitpunkt der Recherche) und gleicht der Anzahl zum Zeitpunkt der Datenerhebung</t>
  </si>
  <si>
    <t>649 (&lt;1%) (Zeitpunkt der Recherche) und 648 (Zeitpunkt der Datenerhebung)</t>
  </si>
  <si>
    <t xml:space="preserve">Water Walk </t>
  </si>
  <si>
    <t>Pendulum Music</t>
  </si>
  <si>
    <t>J. Cage: Water Walk</t>
  </si>
  <si>
    <t>S. Reich: Pendulum Music</t>
  </si>
  <si>
    <t>Water Walk John Cage</t>
  </si>
  <si>
    <t>2. Vergleiche zu Water Walk</t>
  </si>
  <si>
    <t>4. Vergleiche zu Pendulum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</si>
</sst>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/>
      <sz val="11"/>
      <color theme="10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Calibri"/>
    </font>
    <font>
      <sz val="10"/>
      <color rgb="FF000000"/>
      <name val="Calibri"/>
    </font>
    <font>
      <b/>
      <sz val="10"/>
      <color rgb="FF000000"/>
      <name val="Calibri"/>
      <family val="2"/>
    </font>
    <font>
      <b/>
      <i/>
      <sz val="11"/>
      <name val="Calibri"/>
      <family val="2"/>
    </font>
    <font>
      <sz val="16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0F5FA"/>
      </patternFill>
    </fill>
    <fill>
      <patternFill patternType="solid">
        <fgColor rgb="FFF0F5FA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3D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3CBE3"/>
        <bgColor indexed="64"/>
      </patternFill>
    </fill>
    <fill>
      <patternFill patternType="solid">
        <fgColor rgb="FFF0F5F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BFBFBF"/>
      </bottom>
      <diagonal/>
    </border>
    <border>
      <left/>
      <right style="thin">
        <color indexed="64"/>
      </right>
      <top/>
      <bottom style="thin">
        <color rgb="FFBFBFB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210">
    <xf numFmtId="0" fontId="0" fillId="0" borderId="0" xfId="0"/>
    <xf numFmtId="49" fontId="1" fillId="4" borderId="1" xfId="0" applyNumberFormat="1" applyFont="1" applyFill="1" applyBorder="1" applyAlignment="1">
      <alignment horizontal="left" vertical="top"/>
    </xf>
    <xf numFmtId="1" fontId="3" fillId="4" borderId="3" xfId="0" applyNumberFormat="1" applyFont="1" applyFill="1" applyBorder="1" applyAlignment="1">
      <alignment horizontal="left" vertical="top"/>
    </xf>
    <xf numFmtId="49" fontId="1" fillId="6" borderId="1" xfId="0" applyNumberFormat="1" applyFont="1" applyFill="1" applyBorder="1" applyAlignment="1">
      <alignment horizontal="left" vertical="top"/>
    </xf>
    <xf numFmtId="1" fontId="3" fillId="6" borderId="3" xfId="0" applyNumberFormat="1" applyFont="1" applyFill="1" applyBorder="1" applyAlignment="1">
      <alignment horizontal="left" vertical="top"/>
    </xf>
    <xf numFmtId="1" fontId="0" fillId="0" borderId="0" xfId="0" applyNumberFormat="1"/>
    <xf numFmtId="1" fontId="3" fillId="7" borderId="3" xfId="0" applyNumberFormat="1" applyFont="1" applyFill="1" applyBorder="1" applyAlignment="1">
      <alignment horizontal="left" vertical="top"/>
    </xf>
    <xf numFmtId="0" fontId="0" fillId="7" borderId="0" xfId="0" applyFill="1"/>
    <xf numFmtId="1" fontId="2" fillId="0" borderId="0" xfId="0" applyNumberFormat="1" applyFont="1" applyFill="1" applyBorder="1" applyAlignment="1">
      <alignment horizontal="left" vertical="top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" fontId="3" fillId="8" borderId="3" xfId="0" applyNumberFormat="1" applyFont="1" applyFill="1" applyBorder="1" applyAlignment="1">
      <alignment horizontal="left" vertical="top"/>
    </xf>
    <xf numFmtId="1" fontId="3" fillId="9" borderId="3" xfId="0" applyNumberFormat="1" applyFont="1" applyFill="1" applyBorder="1" applyAlignment="1">
      <alignment horizontal="left" vertical="top"/>
    </xf>
    <xf numFmtId="1" fontId="3" fillId="10" borderId="3" xfId="0" applyNumberFormat="1" applyFont="1" applyFill="1" applyBorder="1" applyAlignment="1">
      <alignment horizontal="left" vertical="top"/>
    </xf>
    <xf numFmtId="1" fontId="3" fillId="11" borderId="3" xfId="0" applyNumberFormat="1" applyFont="1" applyFill="1" applyBorder="1" applyAlignment="1">
      <alignment horizontal="left" vertical="top"/>
    </xf>
    <xf numFmtId="49" fontId="1" fillId="11" borderId="1" xfId="0" applyNumberFormat="1" applyFont="1" applyFill="1" applyBorder="1" applyAlignment="1">
      <alignment horizontal="left" vertical="top"/>
    </xf>
    <xf numFmtId="1" fontId="3" fillId="12" borderId="3" xfId="0" applyNumberFormat="1" applyFont="1" applyFill="1" applyBorder="1" applyAlignment="1">
      <alignment horizontal="left" vertical="top"/>
    </xf>
    <xf numFmtId="1" fontId="3" fillId="13" borderId="3" xfId="0" applyNumberFormat="1" applyFont="1" applyFill="1" applyBorder="1" applyAlignment="1">
      <alignment horizontal="left" vertical="top"/>
    </xf>
    <xf numFmtId="49" fontId="1" fillId="14" borderId="1" xfId="0" applyNumberFormat="1" applyFont="1" applyFill="1" applyBorder="1" applyAlignment="1">
      <alignment horizontal="left" vertical="top"/>
    </xf>
    <xf numFmtId="0" fontId="0" fillId="5" borderId="0" xfId="0" applyFill="1"/>
    <xf numFmtId="0" fontId="11" fillId="5" borderId="4" xfId="0" applyFont="1" applyFill="1" applyBorder="1" applyAlignment="1">
      <alignment vertical="top"/>
    </xf>
    <xf numFmtId="0" fontId="5" fillId="5" borderId="5" xfId="0" applyFont="1" applyFill="1" applyBorder="1"/>
    <xf numFmtId="0" fontId="0" fillId="5" borderId="5" xfId="0" applyFill="1" applyBorder="1" applyAlignment="1">
      <alignment vertical="top"/>
    </xf>
    <xf numFmtId="0" fontId="0" fillId="5" borderId="6" xfId="0" applyFill="1" applyBorder="1"/>
    <xf numFmtId="0" fontId="0" fillId="5" borderId="7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8" xfId="0" applyFill="1" applyBorder="1"/>
    <xf numFmtId="0" fontId="6" fillId="5" borderId="7" xfId="0" applyFont="1" applyFill="1" applyBorder="1" applyAlignment="1">
      <alignment vertical="top"/>
    </xf>
    <xf numFmtId="0" fontId="5" fillId="5" borderId="7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8" fillId="5" borderId="0" xfId="1" applyFill="1" applyBorder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5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6" fillId="5" borderId="4" xfId="0" applyFont="1" applyFill="1" applyBorder="1" applyAlignment="1">
      <alignment vertical="top"/>
    </xf>
    <xf numFmtId="0" fontId="5" fillId="5" borderId="9" xfId="0" applyFont="1" applyFill="1" applyBorder="1" applyAlignment="1">
      <alignment vertical="top"/>
    </xf>
    <xf numFmtId="0" fontId="0" fillId="5" borderId="11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5" borderId="4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9" xfId="0" applyFill="1" applyBorder="1"/>
    <xf numFmtId="0" fontId="0" fillId="5" borderId="10" xfId="0" applyFill="1" applyBorder="1"/>
    <xf numFmtId="0" fontId="8" fillId="5" borderId="0" xfId="1" applyFill="1"/>
    <xf numFmtId="0" fontId="5" fillId="5" borderId="8" xfId="0" applyFont="1" applyFill="1" applyBorder="1"/>
    <xf numFmtId="0" fontId="5" fillId="5" borderId="8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/>
    </xf>
    <xf numFmtId="0" fontId="5" fillId="5" borderId="0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49" fontId="1" fillId="8" borderId="12" xfId="0" applyNumberFormat="1" applyFont="1" applyFill="1" applyBorder="1" applyAlignment="1">
      <alignment horizontal="left" vertical="top"/>
    </xf>
    <xf numFmtId="49" fontId="1" fillId="9" borderId="12" xfId="0" applyNumberFormat="1" applyFont="1" applyFill="1" applyBorder="1" applyAlignment="1">
      <alignment horizontal="left" vertical="top"/>
    </xf>
    <xf numFmtId="49" fontId="12" fillId="9" borderId="12" xfId="0" applyNumberFormat="1" applyFont="1" applyFill="1" applyBorder="1" applyAlignment="1">
      <alignment horizontal="left" vertical="top" wrapText="1"/>
    </xf>
    <xf numFmtId="49" fontId="1" fillId="10" borderId="12" xfId="0" applyNumberFormat="1" applyFont="1" applyFill="1" applyBorder="1" applyAlignment="1">
      <alignment horizontal="left" vertical="top"/>
    </xf>
    <xf numFmtId="49" fontId="12" fillId="10" borderId="12" xfId="0" applyNumberFormat="1" applyFont="1" applyFill="1" applyBorder="1" applyAlignment="1">
      <alignment horizontal="left" vertical="top" wrapText="1"/>
    </xf>
    <xf numFmtId="49" fontId="1" fillId="11" borderId="12" xfId="0" applyNumberFormat="1" applyFont="1" applyFill="1" applyBorder="1" applyAlignment="1">
      <alignment horizontal="left" vertical="top"/>
    </xf>
    <xf numFmtId="49" fontId="1" fillId="12" borderId="12" xfId="0" applyNumberFormat="1" applyFont="1" applyFill="1" applyBorder="1" applyAlignment="1">
      <alignment horizontal="left" vertical="top"/>
    </xf>
    <xf numFmtId="49" fontId="1" fillId="13" borderId="12" xfId="0" applyNumberFormat="1" applyFont="1" applyFill="1" applyBorder="1" applyAlignment="1">
      <alignment horizontal="left" vertical="top"/>
    </xf>
    <xf numFmtId="49" fontId="1" fillId="14" borderId="12" xfId="0" applyNumberFormat="1" applyFont="1" applyFill="1" applyBorder="1" applyAlignment="1">
      <alignment horizontal="left" vertical="top"/>
    </xf>
    <xf numFmtId="1" fontId="3" fillId="14" borderId="13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0" fillId="0" borderId="8" xfId="0" applyFill="1" applyBorder="1"/>
    <xf numFmtId="49" fontId="12" fillId="11" borderId="12" xfId="0" applyNumberFormat="1" applyFont="1" applyFill="1" applyBorder="1" applyAlignment="1">
      <alignment horizontal="left" vertical="top" wrapText="1"/>
    </xf>
    <xf numFmtId="49" fontId="1" fillId="15" borderId="12" xfId="0" applyNumberFormat="1" applyFont="1" applyFill="1" applyBorder="1" applyAlignment="1">
      <alignment horizontal="left" vertical="top"/>
    </xf>
    <xf numFmtId="1" fontId="3" fillId="15" borderId="3" xfId="0" applyNumberFormat="1" applyFont="1" applyFill="1" applyBorder="1" applyAlignment="1">
      <alignment horizontal="left" vertical="top"/>
    </xf>
    <xf numFmtId="49" fontId="12" fillId="14" borderId="12" xfId="0" applyNumberFormat="1" applyFont="1" applyFill="1" applyBorder="1" applyAlignment="1">
      <alignment horizontal="left" vertical="top" wrapText="1"/>
    </xf>
    <xf numFmtId="0" fontId="0" fillId="14" borderId="7" xfId="0" applyFill="1" applyBorder="1"/>
    <xf numFmtId="14" fontId="0" fillId="5" borderId="0" xfId="0" applyNumberForma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3" fontId="0" fillId="5" borderId="0" xfId="0" applyNumberFormat="1" applyFill="1" applyBorder="1" applyAlignment="1">
      <alignment horizontal="left" vertical="top"/>
    </xf>
    <xf numFmtId="0" fontId="5" fillId="5" borderId="10" xfId="0" applyFont="1" applyFill="1" applyBorder="1" applyAlignment="1">
      <alignment horizontal="left" vertical="top"/>
    </xf>
    <xf numFmtId="1" fontId="2" fillId="8" borderId="3" xfId="0" applyNumberFormat="1" applyFont="1" applyFill="1" applyBorder="1" applyAlignment="1">
      <alignment horizontal="left" vertical="top"/>
    </xf>
    <xf numFmtId="1" fontId="2" fillId="14" borderId="8" xfId="0" applyNumberFormat="1" applyFont="1" applyFill="1" applyBorder="1" applyAlignment="1">
      <alignment horizontal="left" vertical="top"/>
    </xf>
    <xf numFmtId="0" fontId="0" fillId="5" borderId="14" xfId="0" applyFill="1" applyBorder="1"/>
    <xf numFmtId="0" fontId="12" fillId="14" borderId="7" xfId="0" applyFont="1" applyFill="1" applyBorder="1"/>
    <xf numFmtId="0" fontId="5" fillId="5" borderId="0" xfId="0" applyFont="1" applyFill="1" applyBorder="1"/>
    <xf numFmtId="1" fontId="2" fillId="10" borderId="3" xfId="0" applyNumberFormat="1" applyFont="1" applyFill="1" applyBorder="1" applyAlignment="1">
      <alignment horizontal="left" vertical="top"/>
    </xf>
    <xf numFmtId="49" fontId="1" fillId="7" borderId="12" xfId="0" applyNumberFormat="1" applyFont="1" applyFill="1" applyBorder="1" applyAlignment="1">
      <alignment horizontal="left" vertical="top"/>
    </xf>
    <xf numFmtId="49" fontId="1" fillId="9" borderId="12" xfId="0" applyNumberFormat="1" applyFont="1" applyFill="1" applyBorder="1" applyAlignment="1">
      <alignment horizontal="left" vertical="top" wrapText="1"/>
    </xf>
    <xf numFmtId="49" fontId="1" fillId="8" borderId="12" xfId="0" applyNumberFormat="1" applyFont="1" applyFill="1" applyBorder="1" applyAlignment="1">
      <alignment horizontal="left" vertical="top" wrapText="1"/>
    </xf>
    <xf numFmtId="49" fontId="1" fillId="14" borderId="12" xfId="0" applyNumberFormat="1" applyFont="1" applyFill="1" applyBorder="1" applyAlignment="1">
      <alignment horizontal="left" vertical="top" wrapText="1"/>
    </xf>
    <xf numFmtId="0" fontId="0" fillId="8" borderId="7" xfId="0" applyFill="1" applyBorder="1"/>
    <xf numFmtId="1" fontId="0" fillId="8" borderId="0" xfId="0" applyNumberFormat="1" applyFill="1" applyBorder="1"/>
    <xf numFmtId="0" fontId="0" fillId="9" borderId="7" xfId="0" applyFill="1" applyBorder="1"/>
    <xf numFmtId="0" fontId="0" fillId="10" borderId="7" xfId="0" applyFill="1" applyBorder="1"/>
    <xf numFmtId="0" fontId="0" fillId="16" borderId="7" xfId="0" applyFill="1" applyBorder="1"/>
    <xf numFmtId="0" fontId="0" fillId="7" borderId="7" xfId="0" applyFill="1" applyBorder="1"/>
    <xf numFmtId="0" fontId="0" fillId="13" borderId="7" xfId="0" applyFill="1" applyBorder="1"/>
    <xf numFmtId="0" fontId="0" fillId="9" borderId="7" xfId="0" applyFill="1" applyBorder="1" applyAlignment="1">
      <alignment wrapText="1"/>
    </xf>
    <xf numFmtId="10" fontId="3" fillId="8" borderId="3" xfId="2" applyNumberFormat="1" applyFont="1" applyFill="1" applyBorder="1" applyAlignment="1">
      <alignment horizontal="left" vertical="top"/>
    </xf>
    <xf numFmtId="10" fontId="0" fillId="0" borderId="0" xfId="2" applyNumberFormat="1" applyFont="1" applyBorder="1"/>
    <xf numFmtId="10" fontId="0" fillId="0" borderId="8" xfId="2" applyNumberFormat="1" applyFont="1" applyBorder="1"/>
    <xf numFmtId="10" fontId="2" fillId="0" borderId="0" xfId="2" applyNumberFormat="1" applyFont="1" applyFill="1" applyBorder="1" applyAlignment="1">
      <alignment horizontal="left" vertical="top"/>
    </xf>
    <xf numFmtId="10" fontId="3" fillId="9" borderId="3" xfId="2" applyNumberFormat="1" applyFont="1" applyFill="1" applyBorder="1" applyAlignment="1">
      <alignment horizontal="left" vertical="top"/>
    </xf>
    <xf numFmtId="10" fontId="2" fillId="10" borderId="3" xfId="2" applyNumberFormat="1" applyFont="1" applyFill="1" applyBorder="1" applyAlignment="1">
      <alignment horizontal="left" vertical="top"/>
    </xf>
    <xf numFmtId="10" fontId="3" fillId="11" borderId="3" xfId="2" applyNumberFormat="1" applyFont="1" applyFill="1" applyBorder="1" applyAlignment="1">
      <alignment horizontal="left" vertical="top"/>
    </xf>
    <xf numFmtId="10" fontId="3" fillId="7" borderId="3" xfId="2" applyNumberFormat="1" applyFont="1" applyFill="1" applyBorder="1" applyAlignment="1">
      <alignment horizontal="left" vertical="top"/>
    </xf>
    <xf numFmtId="10" fontId="3" fillId="13" borderId="3" xfId="2" applyNumberFormat="1" applyFont="1" applyFill="1" applyBorder="1" applyAlignment="1">
      <alignment horizontal="left" vertical="top"/>
    </xf>
    <xf numFmtId="10" fontId="3" fillId="14" borderId="13" xfId="2" applyNumberFormat="1" applyFont="1" applyFill="1" applyBorder="1" applyAlignment="1">
      <alignment horizontal="left" vertical="top"/>
    </xf>
    <xf numFmtId="10" fontId="0" fillId="0" borderId="0" xfId="2" applyNumberFormat="1" applyFont="1" applyFill="1" applyBorder="1" applyAlignment="1">
      <alignment horizontal="left"/>
    </xf>
    <xf numFmtId="10" fontId="2" fillId="8" borderId="3" xfId="2" applyNumberFormat="1" applyFont="1" applyFill="1" applyBorder="1" applyAlignment="1">
      <alignment horizontal="left" vertical="top"/>
    </xf>
    <xf numFmtId="10" fontId="2" fillId="9" borderId="3" xfId="2" applyNumberFormat="1" applyFont="1" applyFill="1" applyBorder="1" applyAlignment="1">
      <alignment horizontal="left" vertical="top"/>
    </xf>
    <xf numFmtId="10" fontId="3" fillId="12" borderId="3" xfId="2" applyNumberFormat="1" applyFont="1" applyFill="1" applyBorder="1" applyAlignment="1">
      <alignment horizontal="left" vertical="top"/>
    </xf>
    <xf numFmtId="10" fontId="0" fillId="0" borderId="0" xfId="0" applyNumberFormat="1"/>
    <xf numFmtId="10" fontId="3" fillId="10" borderId="3" xfId="2" applyNumberFormat="1" applyFont="1" applyFill="1" applyBorder="1" applyAlignment="1">
      <alignment horizontal="left" vertical="top"/>
    </xf>
    <xf numFmtId="10" fontId="3" fillId="15" borderId="3" xfId="2" applyNumberFormat="1" applyFont="1" applyFill="1" applyBorder="1" applyAlignment="1">
      <alignment horizontal="left" vertical="top"/>
    </xf>
    <xf numFmtId="10" fontId="0" fillId="0" borderId="0" xfId="2" applyNumberFormat="1" applyFont="1" applyFill="1" applyBorder="1"/>
    <xf numFmtId="10" fontId="0" fillId="0" borderId="8" xfId="2" applyNumberFormat="1" applyFont="1" applyFill="1" applyBorder="1"/>
    <xf numFmtId="10" fontId="2" fillId="0" borderId="0" xfId="2" applyNumberFormat="1" applyFont="1" applyFill="1" applyAlignment="1">
      <alignment horizontal="left" vertical="top"/>
    </xf>
    <xf numFmtId="0" fontId="0" fillId="17" borderId="0" xfId="0" applyFill="1"/>
    <xf numFmtId="0" fontId="0" fillId="9" borderId="0" xfId="0" applyFill="1"/>
    <xf numFmtId="0" fontId="0" fillId="10" borderId="0" xfId="0" applyFill="1"/>
    <xf numFmtId="0" fontId="0" fillId="16" borderId="0" xfId="0" applyFill="1"/>
    <xf numFmtId="0" fontId="0" fillId="13" borderId="0" xfId="0" applyFill="1"/>
    <xf numFmtId="0" fontId="0" fillId="14" borderId="0" xfId="0" applyFill="1"/>
    <xf numFmtId="10" fontId="0" fillId="17" borderId="0" xfId="0" applyNumberFormat="1" applyFill="1"/>
    <xf numFmtId="10" fontId="0" fillId="9" borderId="0" xfId="0" applyNumberFormat="1" applyFill="1"/>
    <xf numFmtId="10" fontId="0" fillId="10" borderId="0" xfId="0" applyNumberFormat="1" applyFill="1"/>
    <xf numFmtId="10" fontId="0" fillId="16" borderId="0" xfId="0" applyNumberFormat="1" applyFill="1"/>
    <xf numFmtId="10" fontId="0" fillId="7" borderId="0" xfId="0" applyNumberFormat="1" applyFill="1"/>
    <xf numFmtId="10" fontId="0" fillId="13" borderId="0" xfId="0" applyNumberFormat="1" applyFill="1"/>
    <xf numFmtId="10" fontId="0" fillId="14" borderId="0" xfId="0" applyNumberFormat="1" applyFill="1"/>
    <xf numFmtId="9" fontId="0" fillId="9" borderId="0" xfId="2" applyFont="1" applyFill="1"/>
    <xf numFmtId="9" fontId="0" fillId="9" borderId="0" xfId="0" applyNumberFormat="1" applyFill="1"/>
    <xf numFmtId="1" fontId="2" fillId="12" borderId="0" xfId="0" applyNumberFormat="1" applyFont="1" applyFill="1" applyBorder="1" applyAlignment="1">
      <alignment horizontal="left" vertical="top"/>
    </xf>
    <xf numFmtId="49" fontId="1" fillId="16" borderId="12" xfId="0" applyNumberFormat="1" applyFont="1" applyFill="1" applyBorder="1" applyAlignment="1">
      <alignment horizontal="left" vertical="top"/>
    </xf>
    <xf numFmtId="1" fontId="2" fillId="16" borderId="0" xfId="0" applyNumberFormat="1" applyFont="1" applyFill="1" applyBorder="1" applyAlignment="1">
      <alignment horizontal="left" vertical="top"/>
    </xf>
    <xf numFmtId="10" fontId="2" fillId="16" borderId="0" xfId="2" applyNumberFormat="1" applyFont="1" applyFill="1" applyBorder="1" applyAlignment="1">
      <alignment horizontal="left" vertical="top"/>
    </xf>
    <xf numFmtId="1" fontId="0" fillId="9" borderId="0" xfId="0" applyNumberFormat="1" applyFill="1" applyBorder="1"/>
    <xf numFmtId="1" fontId="0" fillId="10" borderId="0" xfId="0" applyNumberFormat="1" applyFill="1" applyBorder="1"/>
    <xf numFmtId="0" fontId="5" fillId="16" borderId="7" xfId="0" applyFont="1" applyFill="1" applyBorder="1"/>
    <xf numFmtId="0" fontId="5" fillId="7" borderId="7" xfId="0" applyFont="1" applyFill="1" applyBorder="1"/>
    <xf numFmtId="1" fontId="0" fillId="16" borderId="0" xfId="0" applyNumberFormat="1" applyFill="1" applyBorder="1"/>
    <xf numFmtId="1" fontId="0" fillId="7" borderId="0" xfId="0" applyNumberFormat="1" applyFill="1" applyBorder="1"/>
    <xf numFmtId="1" fontId="0" fillId="13" borderId="0" xfId="0" applyNumberFormat="1" applyFill="1" applyBorder="1"/>
    <xf numFmtId="1" fontId="0" fillId="14" borderId="8" xfId="0" applyNumberFormat="1" applyFill="1" applyBorder="1"/>
    <xf numFmtId="0" fontId="5" fillId="18" borderId="7" xfId="0" applyFont="1" applyFill="1" applyBorder="1"/>
    <xf numFmtId="0" fontId="0" fillId="19" borderId="0" xfId="0" applyFont="1" applyFill="1"/>
    <xf numFmtId="10" fontId="0" fillId="19" borderId="0" xfId="0" applyNumberFormat="1" applyFill="1"/>
    <xf numFmtId="9" fontId="0" fillId="19" borderId="0" xfId="0" applyNumberFormat="1" applyFill="1"/>
    <xf numFmtId="10" fontId="2" fillId="12" borderId="0" xfId="2" applyNumberFormat="1" applyFont="1" applyFill="1" applyBorder="1" applyAlignment="1">
      <alignment horizontal="left" vertical="top"/>
    </xf>
    <xf numFmtId="1" fontId="0" fillId="0" borderId="0" xfId="0" applyNumberFormat="1" applyFill="1" applyBorder="1"/>
    <xf numFmtId="1" fontId="0" fillId="20" borderId="8" xfId="0" applyNumberFormat="1" applyFill="1" applyBorder="1"/>
    <xf numFmtId="0" fontId="6" fillId="7" borderId="0" xfId="0" applyFont="1" applyFill="1"/>
    <xf numFmtId="10" fontId="6" fillId="7" borderId="0" xfId="0" applyNumberFormat="1" applyFont="1" applyFill="1"/>
    <xf numFmtId="9" fontId="6" fillId="7" borderId="0" xfId="0" applyNumberFormat="1" applyFont="1" applyFill="1"/>
    <xf numFmtId="0" fontId="6" fillId="16" borderId="0" xfId="0" applyFont="1" applyFill="1"/>
    <xf numFmtId="10" fontId="6" fillId="16" borderId="0" xfId="0" applyNumberFormat="1" applyFont="1" applyFill="1"/>
    <xf numFmtId="9" fontId="6" fillId="16" borderId="0" xfId="0" applyNumberFormat="1" applyFont="1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10" fontId="0" fillId="0" borderId="0" xfId="2" applyNumberFormat="1" applyFont="1"/>
    <xf numFmtId="49" fontId="1" fillId="25" borderId="1" xfId="0" applyNumberFormat="1" applyFont="1" applyFill="1" applyBorder="1" applyAlignment="1">
      <alignment horizontal="left" vertical="top"/>
    </xf>
    <xf numFmtId="1" fontId="3" fillId="25" borderId="3" xfId="0" applyNumberFormat="1" applyFont="1" applyFill="1" applyBorder="1" applyAlignment="1">
      <alignment horizontal="left" vertical="top"/>
    </xf>
    <xf numFmtId="49" fontId="1" fillId="26" borderId="3" xfId="0" applyNumberFormat="1" applyFont="1" applyFill="1" applyBorder="1" applyAlignment="1">
      <alignment horizontal="left" vertical="top"/>
    </xf>
    <xf numFmtId="49" fontId="2" fillId="26" borderId="3" xfId="0" applyNumberFormat="1" applyFont="1" applyFill="1" applyBorder="1" applyAlignment="1">
      <alignment horizontal="left" vertical="top"/>
    </xf>
    <xf numFmtId="49" fontId="1" fillId="26" borderId="1" xfId="0" applyNumberFormat="1" applyFont="1" applyFill="1" applyBorder="1" applyAlignment="1">
      <alignment horizontal="left" vertical="top"/>
    </xf>
    <xf numFmtId="1" fontId="3" fillId="26" borderId="3" xfId="0" applyNumberFormat="1" applyFont="1" applyFill="1" applyBorder="1" applyAlignment="1">
      <alignment horizontal="left" vertical="top"/>
    </xf>
    <xf numFmtId="49" fontId="1" fillId="12" borderId="1" xfId="0" applyNumberFormat="1" applyFont="1" applyFill="1" applyBorder="1" applyAlignment="1">
      <alignment horizontal="left" vertical="top"/>
    </xf>
    <xf numFmtId="1" fontId="3" fillId="14" borderId="3" xfId="0" applyNumberFormat="1" applyFont="1" applyFill="1" applyBorder="1" applyAlignment="1">
      <alignment horizontal="left" vertical="top"/>
    </xf>
    <xf numFmtId="49" fontId="1" fillId="27" borderId="1" xfId="0" applyNumberFormat="1" applyFont="1" applyFill="1" applyBorder="1" applyAlignment="1">
      <alignment horizontal="left" vertical="top"/>
    </xf>
    <xf numFmtId="1" fontId="3" fillId="27" borderId="3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49" fontId="14" fillId="28" borderId="0" xfId="0" applyNumberFormat="1" applyFont="1" applyFill="1" applyBorder="1" applyAlignment="1">
      <alignment horizontal="left" vertical="top"/>
    </xf>
    <xf numFmtId="10" fontId="15" fillId="0" borderId="0" xfId="2" applyNumberFormat="1" applyFont="1" applyFill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right" vertical="top"/>
    </xf>
    <xf numFmtId="1" fontId="6" fillId="0" borderId="0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right"/>
    </xf>
    <xf numFmtId="1" fontId="16" fillId="29" borderId="0" xfId="0" applyNumberFormat="1" applyFont="1" applyFill="1" applyBorder="1" applyAlignment="1">
      <alignment horizontal="right" vertical="top"/>
    </xf>
    <xf numFmtId="49" fontId="1" fillId="28" borderId="0" xfId="0" applyNumberFormat="1" applyFont="1" applyFill="1" applyBorder="1" applyAlignment="1">
      <alignment horizontal="left" vertical="top"/>
    </xf>
    <xf numFmtId="1" fontId="2" fillId="29" borderId="0" xfId="0" applyNumberFormat="1" applyFont="1" applyFill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49" fontId="16" fillId="3" borderId="0" xfId="0" applyNumberFormat="1" applyFont="1" applyFill="1" applyBorder="1" applyAlignment="1">
      <alignment horizontal="left" vertical="top"/>
    </xf>
    <xf numFmtId="1" fontId="6" fillId="4" borderId="0" xfId="0" applyNumberFormat="1" applyFont="1" applyFill="1" applyAlignment="1">
      <alignment horizontal="left"/>
    </xf>
    <xf numFmtId="1" fontId="6" fillId="6" borderId="0" xfId="0" applyNumberFormat="1" applyFont="1" applyFill="1" applyAlignment="1">
      <alignment horizontal="left"/>
    </xf>
    <xf numFmtId="1" fontId="6" fillId="25" borderId="0" xfId="0" applyNumberFormat="1" applyFont="1" applyFill="1" applyAlignment="1">
      <alignment horizontal="left"/>
    </xf>
    <xf numFmtId="1" fontId="6" fillId="11" borderId="0" xfId="0" applyNumberFormat="1" applyFont="1" applyFill="1" applyAlignment="1">
      <alignment horizontal="left"/>
    </xf>
    <xf numFmtId="1" fontId="6" fillId="12" borderId="0" xfId="0" applyNumberFormat="1" applyFont="1" applyFill="1" applyAlignment="1">
      <alignment horizontal="left"/>
    </xf>
    <xf numFmtId="49" fontId="16" fillId="26" borderId="0" xfId="0" applyNumberFormat="1" applyFont="1" applyFill="1" applyBorder="1" applyAlignment="1">
      <alignment horizontal="left" vertical="top"/>
    </xf>
    <xf numFmtId="1" fontId="6" fillId="26" borderId="0" xfId="0" applyNumberFormat="1" applyFont="1" applyFill="1" applyAlignment="1">
      <alignment horizontal="left"/>
    </xf>
    <xf numFmtId="1" fontId="6" fillId="14" borderId="0" xfId="0" applyNumberFormat="1" applyFont="1" applyFill="1" applyAlignment="1">
      <alignment horizontal="left"/>
    </xf>
    <xf numFmtId="1" fontId="6" fillId="27" borderId="0" xfId="0" applyNumberFormat="1" applyFont="1" applyFill="1" applyAlignment="1">
      <alignment horizontal="left"/>
    </xf>
    <xf numFmtId="1" fontId="6" fillId="0" borderId="0" xfId="0" applyNumberFormat="1" applyFont="1" applyFill="1"/>
    <xf numFmtId="1" fontId="16" fillId="0" borderId="3" xfId="0" applyNumberFormat="1" applyFont="1" applyFill="1" applyBorder="1" applyAlignment="1">
      <alignment horizontal="left" vertical="top"/>
    </xf>
    <xf numFmtId="0" fontId="6" fillId="0" borderId="0" xfId="0" applyFont="1" applyFill="1"/>
    <xf numFmtId="49" fontId="16" fillId="2" borderId="2" xfId="0" applyNumberFormat="1" applyFont="1" applyFill="1" applyBorder="1" applyAlignment="1">
      <alignment horizontal="left" vertical="top"/>
    </xf>
    <xf numFmtId="0" fontId="5" fillId="0" borderId="0" xfId="0" applyNumberFormat="1" applyFont="1"/>
    <xf numFmtId="0" fontId="17" fillId="0" borderId="0" xfId="0" applyFont="1"/>
    <xf numFmtId="49" fontId="16" fillId="0" borderId="0" xfId="0" applyNumberFormat="1" applyFont="1" applyFill="1" applyBorder="1" applyAlignment="1">
      <alignment horizontal="left" vertical="top"/>
    </xf>
    <xf numFmtId="0" fontId="18" fillId="0" borderId="0" xfId="0" applyFont="1"/>
    <xf numFmtId="0" fontId="18" fillId="0" borderId="0" xfId="0" applyFont="1" applyFill="1"/>
    <xf numFmtId="0" fontId="5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/>
    </xf>
  </cellXfs>
  <cellStyles count="3">
    <cellStyle name="Link" xfId="1" builtinId="8"/>
    <cellStyle name="Prozent" xfId="2" builtinId="5"/>
    <cellStyle name="Standard" xfId="0" builtinId="0"/>
  </cellStyles>
  <dxfs count="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solid">
          <fgColor indexed="64"/>
          <bgColor rgb="FFF0F5FA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rgb="FFB3CBE3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solid">
          <fgColor indexed="64"/>
          <bgColor rgb="FFF0F5FA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solid">
          <fgColor indexed="64"/>
          <bgColor rgb="FFF0F5FA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 style="thin">
          <color rgb="FFBFBFB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rgb="FFB3CBE3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rgb="FFB3CBE3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 style="thin">
          <color rgb="FFBFBFB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14" formatCode="0.0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solid">
          <fgColor indexed="64"/>
          <bgColor rgb="FFF0F5FA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rgb="FFB3CBE3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solid">
          <fgColor indexed="64"/>
          <bgColor rgb="FFF0F5FA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 style="thin">
          <color rgb="FFBFBFB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rgb="FFB3CBE3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rgb="FFB3CBE3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 style="thin">
          <color rgb="FFBFBFB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solid">
          <fgColor indexed="64"/>
          <bgColor rgb="FFF0F5FA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rgb="FFB3CBE3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solid">
          <fgColor indexed="64"/>
          <bgColor rgb="FFF0F5FA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solid">
          <fgColor indexed="64"/>
          <bgColor rgb="FFF0F5FA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 style="thin">
          <color rgb="FFBFBFB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rgb="FFB3CBE3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rgb="FFB3CBE3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 style="thin">
          <color rgb="FFBFBFB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FF5050"/>
      <color rgb="FFCC99FF"/>
      <color rgb="FF9900CC"/>
      <color rgb="FFCC9900"/>
      <color rgb="FFCC0000"/>
      <color rgb="FFFD3D3D"/>
      <color rgb="FFCC00FF"/>
      <color rgb="FFFDF1E9"/>
      <color rgb="FF9E1304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Übersicht!$B$6</c:f>
              <c:strCache>
                <c:ptCount val="1"/>
                <c:pt idx="0">
                  <c:v>allg.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Übersicht!$C$6:$I$6</c:f>
              <c:numCache>
                <c:formatCode>General</c:formatCode>
                <c:ptCount val="7"/>
                <c:pt idx="0" formatCode="0">
                  <c:v>151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8-4596-8B29-896D9E857D92}"/>
            </c:ext>
          </c:extLst>
        </c:ser>
        <c:ser>
          <c:idx val="1"/>
          <c:order val="1"/>
          <c:tx>
            <c:strRef>
              <c:f>Übersicht!$B$7</c:f>
              <c:strCache>
                <c:ptCount val="1"/>
                <c:pt idx="0">
                  <c:v>Konzept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Übersicht!$C$7:$I$7</c:f>
              <c:numCache>
                <c:formatCode>General</c:formatCode>
                <c:ptCount val="7"/>
                <c:pt idx="0" formatCode="0">
                  <c:v>129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38-4596-8B29-896D9E857D92}"/>
            </c:ext>
          </c:extLst>
        </c:ser>
        <c:ser>
          <c:idx val="2"/>
          <c:order val="2"/>
          <c:tx>
            <c:strRef>
              <c:f>Übersicht!$B$8</c:f>
              <c:strCache>
                <c:ptCount val="1"/>
                <c:pt idx="0">
                  <c:v>allg.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Übersicht!$C$8:$I$8</c:f>
              <c:numCache>
                <c:formatCode>0</c:formatCode>
                <c:ptCount val="7"/>
                <c:pt idx="0" formatCode="General">
                  <c:v>0</c:v>
                </c:pt>
                <c:pt idx="1">
                  <c:v>26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38-4596-8B29-896D9E857D92}"/>
            </c:ext>
          </c:extLst>
        </c:ser>
        <c:ser>
          <c:idx val="3"/>
          <c:order val="3"/>
          <c:tx>
            <c:strRef>
              <c:f>Übersicht!$B$9</c:f>
              <c:strCache>
                <c:ptCount val="1"/>
                <c:pt idx="0">
                  <c:v>(Pop-)kulturelle 
Vergleiche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Übersicht!$C$9:$I$9</c:f>
              <c:numCache>
                <c:formatCode>0</c:formatCode>
                <c:ptCount val="7"/>
                <c:pt idx="0" formatCode="General">
                  <c:v>0</c:v>
                </c:pt>
                <c:pt idx="1">
                  <c:v>67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38-4596-8B29-896D9E857D92}"/>
            </c:ext>
          </c:extLst>
        </c:ser>
        <c:ser>
          <c:idx val="4"/>
          <c:order val="4"/>
          <c:tx>
            <c:strRef>
              <c:f>Übersicht!$B$10</c:f>
              <c:strCache>
                <c:ptCount val="1"/>
                <c:pt idx="0">
                  <c:v>Musik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Übersicht!$C$10:$I$10</c:f>
              <c:numCache>
                <c:formatCode>0</c:formatCode>
                <c:ptCount val="7"/>
                <c:pt idx="0" formatCode="General">
                  <c:v>0</c:v>
                </c:pt>
                <c:pt idx="1">
                  <c:v>132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38-4596-8B29-896D9E857D92}"/>
            </c:ext>
          </c:extLst>
        </c:ser>
        <c:ser>
          <c:idx val="5"/>
          <c:order val="5"/>
          <c:tx>
            <c:strRef>
              <c:f>Übersicht!$B$11</c:f>
              <c:strCache>
                <c:ptCount val="1"/>
                <c:pt idx="0">
                  <c:v>allg.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 formatCode="0">
                  <c:v>249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38-4596-8B29-896D9E857D92}"/>
            </c:ext>
          </c:extLst>
        </c:ser>
        <c:ser>
          <c:idx val="7"/>
          <c:order val="6"/>
          <c:tx>
            <c:strRef>
              <c:f>Übersicht!$B$13</c:f>
              <c:strCache>
                <c:ptCount val="1"/>
                <c:pt idx="0">
                  <c:v>spezifisch 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Übersicht!$C$13:$I$13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38-4596-8B29-896D9E857D92}"/>
            </c:ext>
          </c:extLst>
        </c:ser>
        <c:ser>
          <c:idx val="8"/>
          <c:order val="7"/>
          <c:tx>
            <c:strRef>
              <c:f>Übersicht!$B$14</c:f>
              <c:strCache>
                <c:ptCount val="1"/>
                <c:pt idx="0">
                  <c:v>unspezifisch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Übersicht!$C$14:$I$14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38-4596-8B29-896D9E857D92}"/>
            </c:ext>
          </c:extLst>
        </c:ser>
        <c:ser>
          <c:idx val="10"/>
          <c:order val="8"/>
          <c:tx>
            <c:strRef>
              <c:f>Übersicht!$B$16</c:f>
              <c:strCache>
                <c:ptCount val="1"/>
                <c:pt idx="0">
                  <c:v>spezifisch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Übersicht!$C$16:$I$16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100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38-4596-8B29-896D9E857D92}"/>
            </c:ext>
          </c:extLst>
        </c:ser>
        <c:ser>
          <c:idx val="11"/>
          <c:order val="9"/>
          <c:tx>
            <c:strRef>
              <c:f>Übersicht!$B$17</c:f>
              <c:strCache>
                <c:ptCount val="1"/>
                <c:pt idx="0">
                  <c:v>unspezifisch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167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38-4596-8B29-896D9E857D92}"/>
            </c:ext>
          </c:extLst>
        </c:ser>
        <c:ser>
          <c:idx val="12"/>
          <c:order val="10"/>
          <c:tx>
            <c:strRef>
              <c:f>Übersicht!$B$18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Übersicht!$C$18:$I$18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">
                  <c:v>153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38-4596-8B29-896D9E857D92}"/>
            </c:ext>
          </c:extLst>
        </c:ser>
        <c:ser>
          <c:idx val="13"/>
          <c:order val="11"/>
          <c:tx>
            <c:strRef>
              <c:f>Übersicht!$B$20</c:f>
              <c:strCache>
                <c:ptCount val="1"/>
                <c:pt idx="0">
                  <c:v>uneindeutig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Übersicht!$C$20:$I$20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 formatCode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38-4596-8B29-896D9E857D92}"/>
            </c:ext>
          </c:extLst>
        </c:ser>
        <c:ser>
          <c:idx val="14"/>
          <c:order val="12"/>
          <c:tx>
            <c:strRef>
              <c:f>Übersicht!$B$19</c:f>
              <c:strCache>
                <c:ptCount val="1"/>
                <c:pt idx="0">
                  <c:v>nicht auswertbar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Übersicht!$C$5:$I$5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Übersicht!$C$19:$I$19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36-46F8-9D64-CF2EF5903CD2}"/>
            </c:ext>
          </c:extLst>
        </c:ser>
        <c:ser>
          <c:idx val="6"/>
          <c:order val="13"/>
          <c:tx>
            <c:strRef>
              <c:f>Übersicht!$B$19:$I$19</c:f>
              <c:strCache>
                <c:ptCount val="8"/>
                <c:pt idx="0">
                  <c:v>nicht auswertbar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751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7536-46F8-9D64-CF2EF590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206383"/>
        <c:axId val="1152204303"/>
      </c:barChart>
      <c:catAx>
        <c:axId val="115220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52204303"/>
        <c:crosses val="autoZero"/>
        <c:auto val="1"/>
        <c:lblAlgn val="ctr"/>
        <c:lblOffset val="100"/>
        <c:noMultiLvlLbl val="0"/>
      </c:catAx>
      <c:valAx>
        <c:axId val="11522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5220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11"/>
        <c:delete val="1"/>
      </c:legendEntry>
      <c:legendEntry>
        <c:idx val="1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Mikrophonie I</a:t>
            </a:r>
          </a:p>
        </c:rich>
      </c:tx>
      <c:layout>
        <c:manualLayout>
          <c:xMode val="edge"/>
          <c:yMode val="edge"/>
          <c:x val="0.44216174819957388"/>
          <c:y val="1.7172645598174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Übersicht!$D$55</c:f>
              <c:strCache>
                <c:ptCount val="1"/>
                <c:pt idx="0">
                  <c:v>Mikrophonie 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76D3-4C9E-8C48-3E050D6DE7AA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76D3-4C9E-8C48-3E050D6DE7AA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76D3-4C9E-8C48-3E050D6DE7AA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A3D2-42B0-84B6-5B7E130E63B0}"/>
              </c:ext>
            </c:extLst>
          </c:dPt>
          <c:dPt>
            <c:idx val="4"/>
            <c:bubble3D val="0"/>
            <c:spPr>
              <a:solidFill>
                <a:srgbClr val="CC00FF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76D3-4C9E-8C48-3E050D6DE7A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6-76D3-4C9E-8C48-3E050D6DE7AA}"/>
              </c:ext>
            </c:extLst>
          </c:dPt>
          <c:dPt>
            <c:idx val="6"/>
            <c:bubble3D val="0"/>
            <c:spPr>
              <a:solidFill>
                <a:srgbClr val="FD3D3D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76D3-4C9E-8C48-3E050D6DE7AA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8-76D3-4C9E-8C48-3E050D6DE7AA}"/>
              </c:ext>
            </c:extLst>
          </c:dPt>
          <c:dPt>
            <c:idx val="8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76D3-4C9E-8C48-3E050D6DE7A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A-76D3-4C9E-8C48-3E050D6DE7AA}"/>
              </c:ext>
            </c:extLst>
          </c:dPt>
          <c:dPt>
            <c:idx val="1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76D3-4C9E-8C48-3E050D6DE7AA}"/>
              </c:ext>
            </c:extLst>
          </c:dPt>
          <c:dPt>
            <c:idx val="11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B-8656-473A-8FB0-E61ECFD32A9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6E1B42A-84E6-4765-8A68-E0D6646EAB28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6D3-4C9E-8C48-3E050D6DE7A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6DCB710-ECFC-4BC1-87C5-5A8A3F5FE428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6D3-4C9E-8C48-3E050D6DE7A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1594BF8-1FFB-4380-814D-E22D573007EA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6D3-4C9E-8C48-3E050D6DE7A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D2-42B0-84B6-5B7E130E63B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C856B59-3655-40F5-8D88-7C7B245F3349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6D3-4C9E-8C48-3E050D6DE7A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8CAAFA4-F67F-439B-B404-A503E11B3A92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76D3-4C9E-8C48-3E050D6DE7A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D50C3A-E075-4880-B09A-1BA970A3C175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6D3-4C9E-8C48-3E050D6DE7A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0BF08D4-CB51-44E4-836F-5A0B2119BBEB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6D3-4C9E-8C48-3E050D6DE7A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FED04C3-E4B8-4B14-9400-306E71BD0F41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6D3-4C9E-8C48-3E050D6DE7A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D3-4C9E-8C48-3E050D6DE7A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61BC517-9157-4A64-9842-7C51E7D1FD97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6D3-4C9E-8C48-3E050D6DE7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Übersicht!$A$56:$A$68</c15:sqref>
                  </c15:fullRef>
                </c:ext>
              </c:extLst>
              <c:f>(Übersicht!$A$56:$A$60,Übersicht!$A$62:$A$63,Übersicht!$A$65:$A$68)</c:f>
              <c:strCache>
                <c:ptCount val="11"/>
                <c:pt idx="0">
                  <c:v>Information </c:v>
                </c:pt>
                <c:pt idx="1">
                  <c:v>Vergleiche </c:v>
                </c:pt>
                <c:pt idx="2">
                  <c:v>(pop-)kulturelle Vergleiche </c:v>
                </c:pt>
                <c:pt idx="3">
                  <c:v>Musik </c:v>
                </c:pt>
                <c:pt idx="4">
                  <c:v>Ironie/ Humor</c:v>
                </c:pt>
                <c:pt idx="5">
                  <c:v>spezifisch </c:v>
                </c:pt>
                <c:pt idx="6">
                  <c:v>unspezifisch </c:v>
                </c:pt>
                <c:pt idx="7">
                  <c:v>spezifisch </c:v>
                </c:pt>
                <c:pt idx="8">
                  <c:v>unspezifisch </c:v>
                </c:pt>
                <c:pt idx="9">
                  <c:v>Sonstiges</c:v>
                </c:pt>
                <c:pt idx="10">
                  <c:v>nicht auswertbar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Übersicht!$D$56:$D$68</c15:sqref>
                  </c15:fullRef>
                </c:ext>
              </c:extLst>
              <c:f>(Übersicht!$D$56:$D$60,Übersicht!$D$62:$D$63,Übersicht!$D$65:$D$68)</c:f>
              <c:numCache>
                <c:formatCode>0.00%</c:formatCode>
                <c:ptCount val="11"/>
                <c:pt idx="0">
                  <c:v>0.16190476190476191</c:v>
                </c:pt>
                <c:pt idx="1">
                  <c:v>1.9047619047619049E-2</c:v>
                </c:pt>
                <c:pt idx="2">
                  <c:v>7.6190476190476197E-2</c:v>
                </c:pt>
                <c:pt idx="3" formatCode="0%">
                  <c:v>0</c:v>
                </c:pt>
                <c:pt idx="4">
                  <c:v>3.8095238095238099E-2</c:v>
                </c:pt>
                <c:pt idx="5">
                  <c:v>3.8095238095238099E-2</c:v>
                </c:pt>
                <c:pt idx="6">
                  <c:v>5.7142857142857141E-2</c:v>
                </c:pt>
                <c:pt idx="7">
                  <c:v>2.8571428571428571E-2</c:v>
                </c:pt>
                <c:pt idx="8">
                  <c:v>0.20952380952380953</c:v>
                </c:pt>
                <c:pt idx="9">
                  <c:v>0.14285714285714285</c:v>
                </c:pt>
                <c:pt idx="10">
                  <c:v>0.44761904761904758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Übersicht!$D$61</c15:sqref>
                  <c15:spPr xmlns:c15="http://schemas.microsoft.com/office/drawing/2012/chart">
                    <a:pattFill prst="ltUpDiag">
                      <a:fgClr>
                        <a:schemeClr val="accent6"/>
                      </a:fgClr>
                      <a:bgClr>
                        <a:schemeClr val="accent6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6"/>
                      </a:innerShdw>
                    </a:effectLst>
                  </c15:spPr>
                  <c15:bubble3D val="0"/>
                </c15:categoryFilterException>
                <c15:categoryFilterException>
                  <c15:sqref>Übersicht!$D$64</c15:sqref>
                  <c15:spPr xmlns:c15="http://schemas.microsoft.com/office/drawing/2012/chart">
                    <a:pattFill prst="ltUpDiag">
                      <a:fgClr>
                        <a:schemeClr val="accent3">
                          <a:lumMod val="60000"/>
                        </a:schemeClr>
                      </a:fgClr>
                      <a:bgClr>
                        <a:schemeClr val="accent3">
                          <a:lumMod val="60000"/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3">
                          <a:lumMod val="60000"/>
                        </a:schemeClr>
                      </a:inn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76D3-4C9E-8C48-3E050D6DE7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Übersicht!$E$55</c:f>
              <c:strCache>
                <c:ptCount val="1"/>
                <c:pt idx="0">
                  <c:v>Pendulum Music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F49E-4228-8B7A-F2611A3A9528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C-F49E-4228-8B7A-F2611A3A9528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F49E-4228-8B7A-F2611A3A9528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F49E-4228-8B7A-F2611A3A9528}"/>
              </c:ext>
            </c:extLst>
          </c:dPt>
          <c:dPt>
            <c:idx val="4"/>
            <c:bubble3D val="0"/>
            <c:spPr>
              <a:solidFill>
                <a:srgbClr val="CC00FF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F49E-4228-8B7A-F2611A3A9528}"/>
              </c:ext>
            </c:extLst>
          </c:dPt>
          <c:dPt>
            <c:idx val="5"/>
            <c:bubble3D val="0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6-F49E-4228-8B7A-F2611A3A9528}"/>
              </c:ext>
            </c:extLst>
          </c:dPt>
          <c:dPt>
            <c:idx val="6"/>
            <c:bubble3D val="0"/>
            <c:spPr>
              <a:solidFill>
                <a:srgbClr val="FD3D3D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F49E-4228-8B7A-F2611A3A9528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8-F49E-4228-8B7A-F2611A3A9528}"/>
              </c:ext>
            </c:extLst>
          </c:dPt>
          <c:dPt>
            <c:idx val="8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F49E-4228-8B7A-F2611A3A95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A-F49E-4228-8B7A-F2611A3A9528}"/>
              </c:ext>
            </c:extLst>
          </c:dPt>
          <c:dPt>
            <c:idx val="1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F49E-4228-8B7A-F2611A3A9528}"/>
              </c:ext>
            </c:extLst>
          </c:dPt>
          <c:dPt>
            <c:idx val="11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B-DF28-4108-B848-EFF7B3DFFCD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4C98349-FDD3-4F83-8C28-97137075947F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49E-4228-8B7A-F2611A3A952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0695E9B-C01A-43E5-8310-89EFC5091939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49E-4228-8B7A-F2611A3A952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4CE04D6-3D85-425B-9492-0EBCD63BE488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49E-4228-8B7A-F2611A3A95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FE9EF82-EC43-4E11-B94E-AE3906DD0984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49E-4228-8B7A-F2611A3A952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47D63C9-015F-490C-9342-5CC6BA81B907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49E-4228-8B7A-F2611A3A952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0500F7D-99D1-4469-AE37-F0CCB5F17605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49E-4228-8B7A-F2611A3A952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9C88F60-CDCB-4472-8E39-9ACFB53BB261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49E-4228-8B7A-F2611A3A952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97A55C4-BCE1-4393-88C3-188CC163A8B3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49E-4228-8B7A-F2611A3A952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B510363-4863-40B7-9A30-0A2690FFC873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49E-4228-8B7A-F2611A3A952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83126F4-4B07-49CD-ADAC-F723AC789813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F49E-4228-8B7A-F2611A3A952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50FF027-CC77-48FB-A41A-F5F3D6F67953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49E-4228-8B7A-F2611A3A952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1606D8A-15D9-42F3-989B-73030BADAA9E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DF28-4108-B848-EFF7B3DFFC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Übersicht!$A$56:$A$68</c15:sqref>
                  </c15:fullRef>
                </c:ext>
              </c:extLst>
              <c:f>(Übersicht!$A$56:$A$60,Übersicht!$A$62:$A$63,Übersicht!$A$65:$A$68)</c:f>
              <c:strCache>
                <c:ptCount val="11"/>
                <c:pt idx="0">
                  <c:v>Information </c:v>
                </c:pt>
                <c:pt idx="1">
                  <c:v>Vergleiche </c:v>
                </c:pt>
                <c:pt idx="2">
                  <c:v>(pop-)kulturelle Vergleiche </c:v>
                </c:pt>
                <c:pt idx="3">
                  <c:v>Musik </c:v>
                </c:pt>
                <c:pt idx="4">
                  <c:v>Ironie/ Humor</c:v>
                </c:pt>
                <c:pt idx="5">
                  <c:v>spezifisch </c:v>
                </c:pt>
                <c:pt idx="6">
                  <c:v>unspezifisch </c:v>
                </c:pt>
                <c:pt idx="7">
                  <c:v>spezifisch </c:v>
                </c:pt>
                <c:pt idx="8">
                  <c:v>unspezifisch </c:v>
                </c:pt>
                <c:pt idx="9">
                  <c:v>Sonstiges</c:v>
                </c:pt>
                <c:pt idx="10">
                  <c:v>nicht auswertbar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Übersicht!$E$56:$E$68</c15:sqref>
                  </c15:fullRef>
                </c:ext>
              </c:extLst>
              <c:f>(Übersicht!$E$56:$E$60,Übersicht!$E$62:$E$63,Übersicht!$E$65:$E$68)</c:f>
              <c:numCache>
                <c:formatCode>0.00%</c:formatCode>
                <c:ptCount val="11"/>
                <c:pt idx="0">
                  <c:v>0.14969135802469136</c:v>
                </c:pt>
                <c:pt idx="1">
                  <c:v>1.8518518518518517E-2</c:v>
                </c:pt>
                <c:pt idx="2">
                  <c:v>2.4691358024691357E-2</c:v>
                </c:pt>
                <c:pt idx="3">
                  <c:v>0.16203703703703703</c:v>
                </c:pt>
                <c:pt idx="4">
                  <c:v>0.10648148148148148</c:v>
                </c:pt>
                <c:pt idx="5">
                  <c:v>5.5555555555555552E-2</c:v>
                </c:pt>
                <c:pt idx="6">
                  <c:v>4.1666666666666664E-2</c:v>
                </c:pt>
                <c:pt idx="7">
                  <c:v>4.4753086419753084E-2</c:v>
                </c:pt>
                <c:pt idx="8">
                  <c:v>0.12191358024691358</c:v>
                </c:pt>
                <c:pt idx="9">
                  <c:v>3.8580246913580245E-2</c:v>
                </c:pt>
                <c:pt idx="10">
                  <c:v>0.39043209876543211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Übersicht!$E$61</c15:sqref>
                  <c15:spPr xmlns:c15="http://schemas.microsoft.com/office/drawing/2012/chart">
                    <a:pattFill prst="ltUpDiag">
                      <a:fgClr>
                        <a:schemeClr val="accent6"/>
                      </a:fgClr>
                      <a:bgClr>
                        <a:schemeClr val="accent6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6"/>
                      </a:innerShdw>
                    </a:effectLst>
                  </c15:spPr>
                  <c15:bubble3D val="0"/>
                </c15:categoryFilterException>
                <c15:categoryFilterException>
                  <c15:sqref>Übersicht!$E$64</c15:sqref>
                  <c15:spPr xmlns:c15="http://schemas.microsoft.com/office/drawing/2012/chart">
                    <a:pattFill prst="ltUpDiag">
                      <a:fgClr>
                        <a:schemeClr val="accent3">
                          <a:lumMod val="60000"/>
                        </a:schemeClr>
                      </a:fgClr>
                      <a:bgClr>
                        <a:schemeClr val="accent3">
                          <a:lumMod val="60000"/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3">
                          <a:lumMod val="60000"/>
                        </a:schemeClr>
                      </a:inn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F49E-4228-8B7A-F2611A3A952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Übersicht!$C$55</c:f>
              <c:strCache>
                <c:ptCount val="1"/>
                <c:pt idx="0">
                  <c:v>Water Walk 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BA34-4DB0-BAFF-AAAFF1BF03FF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FC90-4B4F-8FA4-30DEC32786DE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BA34-4DB0-BAFF-AAAFF1BF03FF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BA34-4DB0-BAFF-AAAFF1BF03FF}"/>
              </c:ext>
            </c:extLst>
          </c:dPt>
          <c:dPt>
            <c:idx val="4"/>
            <c:bubble3D val="0"/>
            <c:spPr>
              <a:solidFill>
                <a:srgbClr val="CC00FF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BA34-4DB0-BAFF-AAAFF1BF03FF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BA34-4DB0-BAFF-AAAFF1BF03FF}"/>
              </c:ext>
            </c:extLst>
          </c:dPt>
          <c:dPt>
            <c:idx val="6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8-BA34-4DB0-BAFF-AAAFF1BF03FF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A-BA34-4DB0-BAFF-AAAFF1BF03FF}"/>
              </c:ext>
            </c:extLst>
          </c:dPt>
          <c:dPt>
            <c:idx val="8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BA34-4DB0-BAFF-AAAFF1BF03F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C-BA34-4DB0-BAFF-AAAFF1BF03FF}"/>
              </c:ext>
            </c:extLst>
          </c:dPt>
          <c:dPt>
            <c:idx val="1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BA34-4DB0-BAFF-AAAFF1BF03FF}"/>
              </c:ext>
            </c:extLst>
          </c:dPt>
          <c:dPt>
            <c:idx val="11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B-0687-4FDD-AA25-42636124B45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C32950F-1099-4CB8-ABC4-B05A943EB93C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A34-4DB0-BAFF-AAAFF1BF03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90-4B4F-8FA4-30DEC32786D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DB9FBB0-5ED7-40AF-8B18-73E668AE5B5A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A34-4DB0-BAFF-AAAFF1BF03F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2C1858-6CF1-4455-BD7A-04742A983196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A34-4DB0-BAFF-AAAFF1BF03FF}"/>
                </c:ext>
              </c:extLst>
            </c:dLbl>
            <c:dLbl>
              <c:idx val="4"/>
              <c:layout>
                <c:manualLayout>
                  <c:x val="-9.5134687075064048E-2"/>
                  <c:y val="1.2374328781470026E-2"/>
                </c:manualLayout>
              </c:layout>
              <c:tx>
                <c:rich>
                  <a:bodyPr/>
                  <a:lstStyle/>
                  <a:p>
                    <a:fld id="{A6213CAE-B4AF-4201-A00B-7D7E4F1492F9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A34-4DB0-BAFF-AAAFF1BF03F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C4796D4-7C5D-4DDB-A258-D4ADCA14482B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A34-4DB0-BAFF-AAAFF1BF03F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62D399A-268C-425F-BC72-0C69CC317062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BA34-4DB0-BAFF-AAAFF1BF03F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C9E6AB5-B786-434E-880C-2A8CD5716144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A34-4DB0-BAFF-AAAFF1BF03F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7899080-5410-4517-B6AB-0260AFDD95FB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A34-4DB0-BAFF-AAAFF1BF03F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DC1D8F0-ACA1-4F03-A0CA-43AF7644430B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BA34-4DB0-BAFF-AAAFF1BF03F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2AF5C84-8797-49D2-906B-2E5B3DC583FF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A34-4DB0-BAFF-AAAFF1BF03F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84DDC39-40E4-48E5-ADBD-A928796D069E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0687-4FDD-AA25-42636124B4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Übersicht!$A$56:$A$68</c15:sqref>
                  </c15:fullRef>
                </c:ext>
              </c:extLst>
              <c:f>(Übersicht!$A$56:$A$60,Übersicht!$A$62:$A$63,Übersicht!$A$65:$A$68)</c:f>
              <c:strCache>
                <c:ptCount val="11"/>
                <c:pt idx="0">
                  <c:v>Information </c:v>
                </c:pt>
                <c:pt idx="1">
                  <c:v>Vergleiche </c:v>
                </c:pt>
                <c:pt idx="2">
                  <c:v>(pop-)kulturelle Vergleiche </c:v>
                </c:pt>
                <c:pt idx="3">
                  <c:v>Musik </c:v>
                </c:pt>
                <c:pt idx="4">
                  <c:v>Ironie/ Humor</c:v>
                </c:pt>
                <c:pt idx="5">
                  <c:v>spezifisch </c:v>
                </c:pt>
                <c:pt idx="6">
                  <c:v>unspezifisch </c:v>
                </c:pt>
                <c:pt idx="7">
                  <c:v>spezifisch </c:v>
                </c:pt>
                <c:pt idx="8">
                  <c:v>unspezifisch </c:v>
                </c:pt>
                <c:pt idx="9">
                  <c:v>Sonstiges</c:v>
                </c:pt>
                <c:pt idx="10">
                  <c:v>nicht auswertbar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Übersicht!$C$56:$C$68</c15:sqref>
                  </c15:fullRef>
                </c:ext>
              </c:extLst>
              <c:f>(Übersicht!$C$56:$C$60,Übersicht!$C$62:$C$63,Übersicht!$C$65:$C$68)</c:f>
              <c:numCache>
                <c:formatCode>0%</c:formatCode>
                <c:ptCount val="11"/>
                <c:pt idx="0" formatCode="0.00%">
                  <c:v>0.15096618357487923</c:v>
                </c:pt>
                <c:pt idx="1">
                  <c:v>0</c:v>
                </c:pt>
                <c:pt idx="2" formatCode="0.00%">
                  <c:v>4.1062801932367152E-2</c:v>
                </c:pt>
                <c:pt idx="3" formatCode="0.00%">
                  <c:v>3.2608695652173912E-2</c:v>
                </c:pt>
                <c:pt idx="4" formatCode="0.00%">
                  <c:v>0.12077294685990338</c:v>
                </c:pt>
                <c:pt idx="5" formatCode="0.00%">
                  <c:v>4.9516908212560391E-2</c:v>
                </c:pt>
                <c:pt idx="6" formatCode="0.00%">
                  <c:v>5.1932367149758456E-2</c:v>
                </c:pt>
                <c:pt idx="7" formatCode="0.00%">
                  <c:v>5.5555555555555552E-2</c:v>
                </c:pt>
                <c:pt idx="8" formatCode="0.00%">
                  <c:v>5.5555555555555552E-2</c:v>
                </c:pt>
                <c:pt idx="9" formatCode="0.00%">
                  <c:v>0.11835748792270531</c:v>
                </c:pt>
                <c:pt idx="10" formatCode="0.00%">
                  <c:v>0.42995169082125606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Übersicht!$C$61</c15:sqref>
                  <c15:spPr xmlns:c15="http://schemas.microsoft.com/office/drawing/2012/chart">
                    <a:solidFill>
                      <a:srgbClr val="CC0000"/>
                    </a:solid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6"/>
                      </a:innerShdw>
                    </a:effectLst>
                  </c15:spPr>
                  <c15:bubble3D val="0"/>
                  <c15:dLbl>
                    <c:idx val="4"/>
                    <c:tx>
                      <c:rich>
                        <a:bodyPr/>
                        <a:lstStyle/>
                        <a:p>
                          <a:fld id="{AD5A3005-3DAD-47B7-A73D-99B5444E077B}" type="VALUE">
                            <a:rPr lang="en-US"/>
                            <a:pPr/>
                            <a:t>[WERT]</a:t>
                          </a:fld>
                          <a:endParaRPr lang="de-DE"/>
                        </a:p>
                      </c:rich>
                    </c:tx>
                    <c:dLblPos val="in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19-13D9-4B35-95B4-2FACB87E3D64}"/>
                      </c:ext>
                    </c:extLst>
                  </c15:dLbl>
                </c15:categoryFilterException>
                <c15:categoryFilterException>
                  <c15:sqref>Übersicht!$C$64</c15:sqref>
                  <c15:spPr xmlns:c15="http://schemas.microsoft.com/office/drawing/2012/chart">
                    <a:solidFill>
                      <a:srgbClr val="00B050"/>
                    </a:solid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3">
                          <a:lumMod val="60000"/>
                        </a:schemeClr>
                      </a:inn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BA34-4DB0-BAFF-AAAFF1BF03F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Übersicht!$B$55</c:f>
              <c:strCache>
                <c:ptCount val="1"/>
                <c:pt idx="0">
                  <c:v>4'33''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92ED-4C83-B570-AFBC2969907F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92ED-4C83-B570-AFBC2969907F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92ED-4C83-B570-AFBC2969907F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C3A1-403C-A164-EFBB5E6F5880}"/>
              </c:ext>
            </c:extLst>
          </c:dPt>
          <c:dPt>
            <c:idx val="4"/>
            <c:bubble3D val="0"/>
            <c:spPr>
              <a:solidFill>
                <a:srgbClr val="CC00FF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92ED-4C83-B570-AFBC2969907F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92ED-4C83-B570-AFBC2969907F}"/>
              </c:ext>
            </c:extLst>
          </c:dPt>
          <c:dPt>
            <c:idx val="6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8-92ED-4C83-B570-AFBC2969907F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A-92ED-4C83-B570-AFBC2969907F}"/>
              </c:ext>
            </c:extLst>
          </c:dPt>
          <c:dPt>
            <c:idx val="8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92ED-4C83-B570-AFBC2969907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C-92ED-4C83-B570-AFBC2969907F}"/>
              </c:ext>
            </c:extLst>
          </c:dPt>
          <c:dPt>
            <c:idx val="1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92ED-4C83-B570-AFBC2969907F}"/>
              </c:ext>
            </c:extLst>
          </c:dPt>
          <c:dPt>
            <c:idx val="11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B-F202-46F7-BE06-4827967CBE8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DA3A0F8-41DC-4582-9A1B-DDE1C011D8ED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2ED-4C83-B570-AFBC2969907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D58524E-D442-4C70-B69D-02C575A21DAC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ED-4C83-B570-AFBC2969907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3909E3-2685-4EDA-AD87-279D35A518D2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2ED-4C83-B570-AFBC2969907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A1-403C-A164-EFBB5E6F588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054C35C-7918-4664-A5CF-A018ED47D549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2ED-4C83-B570-AFBC2969907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393F712-C7E5-4213-A2F5-0D5D512D49BF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2ED-4C83-B570-AFBC2969907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2720EC5-37CF-41B8-814F-7788386FF66E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92ED-4C83-B570-AFBC2969907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FB9A700-2487-43FB-87B7-E46679A4AD64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92ED-4C83-B570-AFBC2969907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562BE46-40CC-48D5-9C70-2279D88FF955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2ED-4C83-B570-AFBC2969907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CC181D-9422-4756-B514-3A23D52DB5A5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92ED-4C83-B570-AFBC2969907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281BE22-EB06-4F9A-9A5E-AD8F3386D029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92ED-4C83-B570-AFBC296990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Übersicht!$A$56:$A$68</c15:sqref>
                  </c15:fullRef>
                </c:ext>
              </c:extLst>
              <c:f>(Übersicht!$A$56:$A$60,Übersicht!$A$62:$A$63,Übersicht!$A$65:$A$68)</c:f>
              <c:strCache>
                <c:ptCount val="11"/>
                <c:pt idx="0">
                  <c:v>Information </c:v>
                </c:pt>
                <c:pt idx="1">
                  <c:v>Vergleiche </c:v>
                </c:pt>
                <c:pt idx="2">
                  <c:v>(pop-)kulturelle Vergleiche </c:v>
                </c:pt>
                <c:pt idx="3">
                  <c:v>Musik </c:v>
                </c:pt>
                <c:pt idx="4">
                  <c:v>Ironie/ Humor</c:v>
                </c:pt>
                <c:pt idx="5">
                  <c:v>spezifisch </c:v>
                </c:pt>
                <c:pt idx="6">
                  <c:v>unspezifisch </c:v>
                </c:pt>
                <c:pt idx="7">
                  <c:v>spezifisch </c:v>
                </c:pt>
                <c:pt idx="8">
                  <c:v>unspezifisch </c:v>
                </c:pt>
                <c:pt idx="9">
                  <c:v>Sonstiges</c:v>
                </c:pt>
                <c:pt idx="10">
                  <c:v>nicht auswertbar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Übersicht!$B$56:$B$68</c15:sqref>
                  </c15:fullRef>
                </c:ext>
              </c:extLst>
              <c:f>(Übersicht!$B$56:$B$60,Übersicht!$B$62:$B$63,Übersicht!$B$65:$B$68)</c:f>
              <c:numCache>
                <c:formatCode>0.00%</c:formatCode>
                <c:ptCount val="11"/>
                <c:pt idx="0">
                  <c:v>0.13355048859934854</c:v>
                </c:pt>
                <c:pt idx="1">
                  <c:v>3.9087947882736153E-2</c:v>
                </c:pt>
                <c:pt idx="2">
                  <c:v>2.9315960912052116E-2</c:v>
                </c:pt>
                <c:pt idx="3" formatCode="0%">
                  <c:v>0</c:v>
                </c:pt>
                <c:pt idx="4">
                  <c:v>0.24755700325732899</c:v>
                </c:pt>
                <c:pt idx="5">
                  <c:v>0.14983713355048861</c:v>
                </c:pt>
                <c:pt idx="6">
                  <c:v>6.1889250814332247E-2</c:v>
                </c:pt>
                <c:pt idx="7">
                  <c:v>7.1661237785016291E-2</c:v>
                </c:pt>
                <c:pt idx="8">
                  <c:v>6.5146579804560262E-2</c:v>
                </c:pt>
                <c:pt idx="9">
                  <c:v>4.8859934853420196E-2</c:v>
                </c:pt>
                <c:pt idx="10">
                  <c:v>0.30944625407166126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Übersicht!$B$61</c15:sqref>
                  <c15:spPr xmlns:c15="http://schemas.microsoft.com/office/drawing/2012/chart">
                    <a:solidFill>
                      <a:srgbClr val="C00000"/>
                    </a:solid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6"/>
                      </a:innerShdw>
                    </a:effectLst>
                  </c15:spPr>
                  <c15:bubble3D val="0"/>
                </c15:categoryFilterException>
                <c15:categoryFilterException>
                  <c15:sqref>Übersicht!$B$64</c15:sqref>
                  <c15:spPr xmlns:c15="http://schemas.microsoft.com/office/drawing/2012/chart">
                    <a:solidFill>
                      <a:srgbClr val="00B050"/>
                    </a:solid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3">
                          <a:lumMod val="60000"/>
                        </a:schemeClr>
                      </a:inn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92ED-4C83-B570-AFBC2969907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4'33''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'4´33´´'!$F$31</c:f>
              <c:strCache>
                <c:ptCount val="1"/>
                <c:pt idx="0">
                  <c:v>allg.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'4´33´´'!$G$31:$M$31</c:f>
              <c:numCache>
                <c:formatCode>General</c:formatCode>
                <c:ptCount val="7"/>
                <c:pt idx="0" formatCode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9-4A56-A52A-470788B91EEA}"/>
            </c:ext>
          </c:extLst>
        </c:ser>
        <c:ser>
          <c:idx val="1"/>
          <c:order val="1"/>
          <c:tx>
            <c:strRef>
              <c:f>'4´33´´'!$F$32</c:f>
              <c:strCache>
                <c:ptCount val="1"/>
                <c:pt idx="0">
                  <c:v>Aufführung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'4´33´´'!$G$32:$M$32</c:f>
              <c:numCache>
                <c:formatCode>General</c:formatCode>
                <c:ptCount val="7"/>
                <c:pt idx="0" formatCode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9-4A56-A52A-470788B91EEA}"/>
            </c:ext>
          </c:extLst>
        </c:ser>
        <c:ser>
          <c:idx val="2"/>
          <c:order val="2"/>
          <c:tx>
            <c:strRef>
              <c:f>'4´33´´'!$F$33</c:f>
              <c:strCache>
                <c:ptCount val="1"/>
                <c:pt idx="0">
                  <c:v>Konzept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'4´33´´'!$G$33:$M$33</c:f>
              <c:numCache>
                <c:formatCode>General</c:formatCode>
                <c:ptCount val="7"/>
                <c:pt idx="0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39-4A56-A52A-470788B91EEA}"/>
            </c:ext>
          </c:extLst>
        </c:ser>
        <c:ser>
          <c:idx val="3"/>
          <c:order val="3"/>
          <c:tx>
            <c:strRef>
              <c:f>'4´33´´'!$F$34</c:f>
              <c:strCache>
                <c:ptCount val="1"/>
                <c:pt idx="0">
                  <c:v>Corona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'4´33´´'!$G$34:$M$34</c:f>
              <c:numCache>
                <c:formatCode>0</c:formatCode>
                <c:ptCount val="7"/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9-4A56-A52A-470788B91EEA}"/>
            </c:ext>
          </c:extLst>
        </c:ser>
        <c:ser>
          <c:idx val="4"/>
          <c:order val="4"/>
          <c:tx>
            <c:strRef>
              <c:f>'4´33´´'!$F$35</c:f>
              <c:strCache>
                <c:ptCount val="1"/>
                <c:pt idx="0">
                  <c:v>(Pop-) kulturelle
 Vergleiche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'4´33´´'!$G$35:$M$35</c:f>
              <c:numCache>
                <c:formatCode>0</c:formatCode>
                <c:ptCount val="7"/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39-4A56-A52A-470788B91EEA}"/>
            </c:ext>
          </c:extLst>
        </c:ser>
        <c:ser>
          <c:idx val="5"/>
          <c:order val="5"/>
          <c:tx>
            <c:strRef>
              <c:f>'4´33´´'!$F$36</c:f>
              <c:strCache>
                <c:ptCount val="1"/>
                <c:pt idx="0">
                  <c:v>allg.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'4´33´´'!$G$36:$M$36</c:f>
              <c:numCache>
                <c:formatCode>0</c:formatCode>
                <c:ptCount val="7"/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39-4A56-A52A-470788B91EEA}"/>
            </c:ext>
          </c:extLst>
        </c:ser>
        <c:ser>
          <c:idx val="6"/>
          <c:order val="6"/>
          <c:tx>
            <c:strRef>
              <c:f>'4´33´´'!$F$37</c:f>
              <c:strCache>
                <c:ptCount val="1"/>
                <c:pt idx="0">
                  <c:v>Grund: es wird 
"nichts" gespielt</c:v>
                </c:pt>
              </c:strCache>
            </c:strRef>
          </c:tx>
          <c:spPr>
            <a:solidFill>
              <a:srgbClr val="CC00FF"/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'4´33´´'!$G$37:$M$37</c:f>
              <c:numCache>
                <c:formatCode>0</c:formatCode>
                <c:ptCount val="7"/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39-4A56-A52A-470788B91EEA}"/>
            </c:ext>
          </c:extLst>
        </c:ser>
        <c:ser>
          <c:idx val="7"/>
          <c:order val="7"/>
          <c:tx>
            <c:strRef>
              <c:f>'4´33´´'!$F$38</c:f>
              <c:strCache>
                <c:ptCount val="1"/>
                <c:pt idx="0">
                  <c:v>Internethumor/
 Memes</c:v>
                </c:pt>
              </c:strCache>
            </c:strRef>
          </c:tx>
          <c:spPr>
            <a:solidFill>
              <a:srgbClr val="9900CC"/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'4´33´´'!$G$38:$M$38</c:f>
              <c:numCache>
                <c:formatCode>0</c:formatCode>
                <c:ptCount val="7"/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39-4A56-A52A-470788B91EEA}"/>
            </c:ext>
          </c:extLst>
        </c:ser>
        <c:ser>
          <c:idx val="9"/>
          <c:order val="8"/>
          <c:tx>
            <c:strRef>
              <c:f>'4´33´´'!$F$40</c:f>
              <c:strCache>
                <c:ptCount val="1"/>
                <c:pt idx="0">
                  <c:v>spezifisch </c:v>
                </c:pt>
              </c:strCache>
            </c:strRef>
          </c:tx>
          <c:spPr>
            <a:solidFill>
              <a:srgbClr val="FD3D3D"/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'4´33´´'!$G$40:$M$40</c:f>
              <c:numCache>
                <c:formatCode>0</c:formatCode>
                <c:ptCount val="7"/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39-4A56-A52A-470788B91EEA}"/>
            </c:ext>
          </c:extLst>
        </c:ser>
        <c:ser>
          <c:idx val="10"/>
          <c:order val="9"/>
          <c:tx>
            <c:strRef>
              <c:f>'4´33´´'!$F$41</c:f>
              <c:strCache>
                <c:ptCount val="1"/>
                <c:pt idx="0">
                  <c:v>Tempo/Dauer 4'33''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'4´33´´'!$G$41:$M$41</c:f>
              <c:numCache>
                <c:formatCode>0</c:formatCode>
                <c:ptCount val="7"/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39-4A56-A52A-470788B91EEA}"/>
            </c:ext>
          </c:extLst>
        </c:ser>
        <c:ser>
          <c:idx val="11"/>
          <c:order val="10"/>
          <c:tx>
            <c:strRef>
              <c:f>'4´33´´'!$F$42</c:f>
              <c:strCache>
                <c:ptCount val="1"/>
                <c:pt idx="0">
                  <c:v>unspezifisch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'4´33´´'!$G$42:$M$42</c:f>
              <c:numCache>
                <c:formatCode>0</c:formatCode>
                <c:ptCount val="7"/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39-4A56-A52A-470788B91EEA}"/>
            </c:ext>
          </c:extLst>
        </c:ser>
        <c:ser>
          <c:idx val="13"/>
          <c:order val="11"/>
          <c:tx>
            <c:strRef>
              <c:f>'4´33´´'!$F$44</c:f>
              <c:strCache>
                <c:ptCount val="1"/>
                <c:pt idx="0">
                  <c:v>spezifisch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'4´33´´'!$G$44:$M$44</c:f>
              <c:numCache>
                <c:formatCode>0</c:formatCode>
                <c:ptCount val="7"/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639-4A56-A52A-470788B91EEA}"/>
            </c:ext>
          </c:extLst>
        </c:ser>
        <c:ser>
          <c:idx val="14"/>
          <c:order val="12"/>
          <c:tx>
            <c:strRef>
              <c:f>'4´33´´'!$F$45</c:f>
              <c:strCache>
                <c:ptCount val="1"/>
                <c:pt idx="0">
                  <c:v>unspezifisch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'4´33´´'!$G$45:$M$45</c:f>
              <c:numCache>
                <c:formatCode>0</c:formatCode>
                <c:ptCount val="7"/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639-4A56-A52A-470788B91EEA}"/>
            </c:ext>
          </c:extLst>
        </c:ser>
        <c:ser>
          <c:idx val="15"/>
          <c:order val="13"/>
          <c:tx>
            <c:strRef>
              <c:f>'4´33´´'!$F$46</c:f>
              <c:strCache>
                <c:ptCount val="1"/>
                <c:pt idx="0">
                  <c:v>Kontext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'4´33´´'!$G$46:$M$46</c:f>
              <c:numCache>
                <c:formatCode>0</c:formatCode>
                <c:ptCount val="7"/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639-4A56-A52A-470788B91EEA}"/>
            </c:ext>
          </c:extLst>
        </c:ser>
        <c:ser>
          <c:idx val="16"/>
          <c:order val="14"/>
          <c:tx>
            <c:strRef>
              <c:f>'4´33´´'!$F$47</c:f>
              <c:strCache>
                <c:ptCount val="1"/>
                <c:pt idx="0">
                  <c:v>Quelle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'4´33´´'!$G$47:$M$47</c:f>
              <c:numCache>
                <c:formatCode>0</c:formatCode>
                <c:ptCount val="7"/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639-4A56-A52A-470788B91EEA}"/>
            </c:ext>
          </c:extLst>
        </c:ser>
        <c:ser>
          <c:idx val="17"/>
          <c:order val="15"/>
          <c:tx>
            <c:strRef>
              <c:f>'4´33´´'!$F$48</c:f>
              <c:strCache>
                <c:ptCount val="1"/>
                <c:pt idx="0">
                  <c:v>Situation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'4´33´´'!$G$48:$M$48</c:f>
              <c:numCache>
                <c:formatCode>0</c:formatCode>
                <c:ptCount val="7"/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639-4A56-A52A-470788B91EEA}"/>
            </c:ext>
          </c:extLst>
        </c:ser>
        <c:ser>
          <c:idx val="18"/>
          <c:order val="16"/>
          <c:tx>
            <c:strRef>
              <c:f>'4´33´´'!$F$49</c:f>
              <c:strCache>
                <c:ptCount val="1"/>
                <c:pt idx="0">
                  <c:v>Nicht auswertbar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'4´33´´'!$G$49:$M$49</c:f>
              <c:numCache>
                <c:formatCode>0</c:formatCode>
                <c:ptCount val="7"/>
                <c:pt idx="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639-4A56-A52A-470788B91EEA}"/>
            </c:ext>
          </c:extLst>
        </c:ser>
        <c:ser>
          <c:idx val="19"/>
          <c:order val="17"/>
          <c:tx>
            <c:strRef>
              <c:f>'4´33´´'!$F$50</c:f>
              <c:strCache>
                <c:ptCount val="1"/>
                <c:pt idx="0">
                  <c:v>Nonsense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'4´33´´'!$G$50:$M$50</c:f>
              <c:numCache>
                <c:formatCode>0</c:formatCode>
                <c:ptCount val="7"/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639-4A56-A52A-470788B91EEA}"/>
            </c:ext>
          </c:extLst>
        </c:ser>
        <c:ser>
          <c:idx val="20"/>
          <c:order val="18"/>
          <c:tx>
            <c:strRef>
              <c:f>'4´33´´'!$F$51</c:f>
              <c:strCache>
                <c:ptCount val="1"/>
                <c:pt idx="0">
                  <c:v>Uneindeutig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'4´33´´'!$G$30:$M$30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'4´33´´'!$G$51:$M$51</c:f>
              <c:numCache>
                <c:formatCode>General</c:formatCode>
                <c:ptCount val="7"/>
                <c:pt idx="6" formatCode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639-4A56-A52A-470788B9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8281551"/>
        <c:axId val="1398282799"/>
      </c:barChart>
      <c:catAx>
        <c:axId val="1398281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8282799"/>
        <c:crosses val="autoZero"/>
        <c:auto val="1"/>
        <c:lblAlgn val="ctr"/>
        <c:lblOffset val="100"/>
        <c:noMultiLvlLbl val="0"/>
      </c:catAx>
      <c:valAx>
        <c:axId val="1398282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8281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13"/>
        <c:delete val="1"/>
      </c:legendEntry>
      <c:legendEntry>
        <c:idx val="1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Water</a:t>
            </a:r>
            <a:r>
              <a:rPr lang="de-DE" baseline="0"/>
              <a:t> W</a:t>
            </a:r>
            <a:r>
              <a:rPr lang="de-DE"/>
              <a:t>alk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'Water Walk'!$F$31</c:f>
              <c:strCache>
                <c:ptCount val="1"/>
                <c:pt idx="0">
                  <c:v>allg.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Walk'!$G$31:$M$31</c:f>
              <c:numCache>
                <c:formatCode>General</c:formatCode>
                <c:ptCount val="7"/>
                <c:pt idx="0" formatCode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3-409A-8A2E-EF717F20103C}"/>
            </c:ext>
          </c:extLst>
        </c:ser>
        <c:ser>
          <c:idx val="1"/>
          <c:order val="1"/>
          <c:tx>
            <c:strRef>
              <c:f>'Water Walk'!$F$32</c:f>
              <c:strCache>
                <c:ptCount val="1"/>
                <c:pt idx="0">
                  <c:v>Person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Walk'!$G$32:$M$32</c:f>
              <c:numCache>
                <c:formatCode>General</c:formatCode>
                <c:ptCount val="7"/>
                <c:pt idx="0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3-409A-8A2E-EF717F20103C}"/>
            </c:ext>
          </c:extLst>
        </c:ser>
        <c:ser>
          <c:idx val="2"/>
          <c:order val="2"/>
          <c:tx>
            <c:strRef>
              <c:f>'Water Walk'!$F$33</c:f>
              <c:strCache>
                <c:ptCount val="1"/>
                <c:pt idx="0">
                  <c:v>Aufführung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Walk'!$G$33:$M$33</c:f>
              <c:numCache>
                <c:formatCode>General</c:formatCode>
                <c:ptCount val="7"/>
                <c:pt idx="0" formatCode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3-409A-8A2E-EF717F20103C}"/>
            </c:ext>
          </c:extLst>
        </c:ser>
        <c:ser>
          <c:idx val="3"/>
          <c:order val="3"/>
          <c:tx>
            <c:strRef>
              <c:f>'Water Walk'!$F$34</c:f>
              <c:strCache>
                <c:ptCount val="1"/>
                <c:pt idx="0">
                  <c:v>Konzept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Walk'!$G$34:$M$34</c:f>
              <c:numCache>
                <c:formatCode>General</c:formatCode>
                <c:ptCount val="7"/>
                <c:pt idx="0" formatCode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83-409A-8A2E-EF717F20103C}"/>
            </c:ext>
          </c:extLst>
        </c:ser>
        <c:ser>
          <c:idx val="4"/>
          <c:order val="4"/>
          <c:tx>
            <c:strRef>
              <c:f>'Water Walk'!$F$35</c:f>
              <c:strCache>
                <c:ptCount val="1"/>
                <c:pt idx="0">
                  <c:v>(Pop-) kulturelle
 Vergleiche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Walk'!$G$35:$M$35</c:f>
              <c:numCache>
                <c:formatCode>0</c:formatCode>
                <c:ptCount val="7"/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83-409A-8A2E-EF717F20103C}"/>
            </c:ext>
          </c:extLst>
        </c:ser>
        <c:ser>
          <c:idx val="5"/>
          <c:order val="5"/>
          <c:tx>
            <c:strRef>
              <c:f>'Water Walk'!$F$36</c:f>
              <c:strCache>
                <c:ptCount val="1"/>
                <c:pt idx="0">
                  <c:v>YouTube/ 
Internet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Walk'!$G$36:$M$36</c:f>
              <c:numCache>
                <c:formatCode>0</c:formatCode>
                <c:ptCount val="7"/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83-409A-8A2E-EF717F20103C}"/>
            </c:ext>
          </c:extLst>
        </c:ser>
        <c:ser>
          <c:idx val="6"/>
          <c:order val="6"/>
          <c:tx>
            <c:strRef>
              <c:f>'Water Walk'!$F$37</c:f>
              <c:strCache>
                <c:ptCount val="1"/>
                <c:pt idx="0">
                  <c:v>Musik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Walk'!$G$37:$M$37</c:f>
              <c:numCache>
                <c:formatCode>0</c:formatCode>
                <c:ptCount val="7"/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83-409A-8A2E-EF717F20103C}"/>
            </c:ext>
          </c:extLst>
        </c:ser>
        <c:ser>
          <c:idx val="7"/>
          <c:order val="7"/>
          <c:tx>
            <c:strRef>
              <c:f>'Water Walk'!$F$38</c:f>
              <c:strCache>
                <c:ptCount val="1"/>
                <c:pt idx="0">
                  <c:v>Film/ Serien/
 Fernsehen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Walk'!$G$38:$M$38</c:f>
              <c:numCache>
                <c:formatCode>0</c:formatCode>
                <c:ptCount val="7"/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83-409A-8A2E-EF717F20103C}"/>
            </c:ext>
          </c:extLst>
        </c:ser>
        <c:ser>
          <c:idx val="8"/>
          <c:order val="8"/>
          <c:tx>
            <c:strRef>
              <c:f>'Water Walk'!$F$39</c:f>
              <c:strCache>
                <c:ptCount val="1"/>
                <c:pt idx="0">
                  <c:v>allg.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Walk'!$G$39:$M$39</c:f>
              <c:numCache>
                <c:formatCode>0</c:formatCode>
                <c:ptCount val="7"/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83-409A-8A2E-EF717F20103C}"/>
            </c:ext>
          </c:extLst>
        </c:ser>
        <c:ser>
          <c:idx val="9"/>
          <c:order val="9"/>
          <c:tx>
            <c:strRef>
              <c:f>'Water Walk'!$F$40</c:f>
              <c:strCache>
                <c:ptCount val="1"/>
                <c:pt idx="0">
                  <c:v>Themen</c:v>
                </c:pt>
              </c:strCache>
            </c:strRef>
          </c:tx>
          <c:spPr>
            <a:solidFill>
              <a:srgbClr val="CC00FF"/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Walk'!$G$40:$M$40</c:f>
              <c:numCache>
                <c:formatCode>0</c:formatCode>
                <c:ptCount val="7"/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83-409A-8A2E-EF717F20103C}"/>
            </c:ext>
          </c:extLst>
        </c:ser>
        <c:ser>
          <c:idx val="10"/>
          <c:order val="10"/>
          <c:tx>
            <c:strRef>
              <c:f>'Water Walk'!$F$41</c:f>
              <c:strCache>
                <c:ptCount val="1"/>
                <c:pt idx="0">
                  <c:v>Internethumor/ 
Memes</c:v>
                </c:pt>
              </c:strCache>
            </c:strRef>
          </c:tx>
          <c:spPr>
            <a:solidFill>
              <a:srgbClr val="9900CC"/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Walk'!$G$41:$M$41</c:f>
              <c:numCache>
                <c:formatCode>0</c:formatCode>
                <c:ptCount val="7"/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83-409A-8A2E-EF717F20103C}"/>
            </c:ext>
          </c:extLst>
        </c:ser>
        <c:ser>
          <c:idx val="12"/>
          <c:order val="11"/>
          <c:tx>
            <c:strRef>
              <c:f>'Water Walk'!$F$43</c:f>
              <c:strCache>
                <c:ptCount val="1"/>
                <c:pt idx="0">
                  <c:v>spezifisch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Walk'!$G$43:$M$43</c:f>
              <c:numCache>
                <c:formatCode>0</c:formatCode>
                <c:ptCount val="7"/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083-409A-8A2E-EF717F20103C}"/>
            </c:ext>
          </c:extLst>
        </c:ser>
        <c:ser>
          <c:idx val="13"/>
          <c:order val="12"/>
          <c:tx>
            <c:strRef>
              <c:f>'Water Walk'!$F$44</c:f>
              <c:strCache>
                <c:ptCount val="1"/>
                <c:pt idx="0">
                  <c:v>nicht bezogen
 auf Musik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Walk'!$G$44:$M$44</c:f>
              <c:numCache>
                <c:formatCode>0</c:formatCode>
                <c:ptCount val="7"/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083-409A-8A2E-EF717F20103C}"/>
            </c:ext>
          </c:extLst>
        </c:ser>
        <c:ser>
          <c:idx val="14"/>
          <c:order val="13"/>
          <c:tx>
            <c:strRef>
              <c:f>'Water Walk'!$F$45</c:f>
              <c:strCache>
                <c:ptCount val="1"/>
                <c:pt idx="0">
                  <c:v>unspezifisch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Walk'!$G$45:$M$45</c:f>
              <c:numCache>
                <c:formatCode>0</c:formatCode>
                <c:ptCount val="7"/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083-409A-8A2E-EF717F20103C}"/>
            </c:ext>
          </c:extLst>
        </c:ser>
        <c:ser>
          <c:idx val="16"/>
          <c:order val="14"/>
          <c:tx>
            <c:strRef>
              <c:f>'Water Walk'!$F$47</c:f>
              <c:strCache>
                <c:ptCount val="1"/>
                <c:pt idx="0">
                  <c:v>spezifisch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Walk'!$G$47:$M$47</c:f>
              <c:numCache>
                <c:formatCode>0</c:formatCode>
                <c:ptCount val="7"/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083-409A-8A2E-EF717F20103C}"/>
            </c:ext>
          </c:extLst>
        </c:ser>
        <c:ser>
          <c:idx val="17"/>
          <c:order val="15"/>
          <c:tx>
            <c:strRef>
              <c:f>'Water Walk'!$F$48</c:f>
              <c:strCache>
                <c:ptCount val="1"/>
                <c:pt idx="0">
                  <c:v>unspezifisch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Walk'!$G$48:$M$48</c:f>
              <c:numCache>
                <c:formatCode>0</c:formatCode>
                <c:ptCount val="7"/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083-409A-8A2E-EF717F20103C}"/>
            </c:ext>
          </c:extLst>
        </c:ser>
        <c:ser>
          <c:idx val="18"/>
          <c:order val="16"/>
          <c:tx>
            <c:strRef>
              <c:f>'Water Walk'!$F$49</c:f>
              <c:strCache>
                <c:ptCount val="1"/>
                <c:pt idx="0">
                  <c:v>Quelle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083-409A-8A2E-EF717F20103C}"/>
              </c:ext>
            </c:extLst>
          </c:dPt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Walk'!$G$49:$M$49</c:f>
              <c:numCache>
                <c:formatCode>0</c:formatCode>
                <c:ptCount val="7"/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083-409A-8A2E-EF717F20103C}"/>
            </c:ext>
          </c:extLst>
        </c:ser>
        <c:ser>
          <c:idx val="19"/>
          <c:order val="17"/>
          <c:tx>
            <c:strRef>
              <c:f>'Water Walk'!$F$50</c:f>
              <c:strCache>
                <c:ptCount val="1"/>
                <c:pt idx="0">
                  <c:v>Situation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Walk'!$G$50:$M$50</c:f>
              <c:numCache>
                <c:formatCode>0</c:formatCode>
                <c:ptCount val="7"/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083-409A-8A2E-EF717F20103C}"/>
            </c:ext>
          </c:extLst>
        </c:ser>
        <c:ser>
          <c:idx val="20"/>
          <c:order val="18"/>
          <c:tx>
            <c:strRef>
              <c:f>'Water Walk'!$F$51</c:f>
              <c:strCache>
                <c:ptCount val="1"/>
                <c:pt idx="0">
                  <c:v>Situation: Quora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Walk'!$G$51:$M$51</c:f>
              <c:numCache>
                <c:formatCode>0</c:formatCode>
                <c:ptCount val="7"/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83-409A-8A2E-EF717F20103C}"/>
            </c:ext>
          </c:extLst>
        </c:ser>
        <c:ser>
          <c:idx val="21"/>
          <c:order val="19"/>
          <c:tx>
            <c:strRef>
              <c:f>'Water Walk'!$F$52</c:f>
              <c:strCache>
                <c:ptCount val="1"/>
                <c:pt idx="0">
                  <c:v>Nicht
 auswertbar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Walk'!$G$52:$M$52</c:f>
              <c:numCache>
                <c:formatCode>0</c:formatCode>
                <c:ptCount val="7"/>
                <c:pt idx="6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083-409A-8A2E-EF717F20103C}"/>
            </c:ext>
          </c:extLst>
        </c:ser>
        <c:ser>
          <c:idx val="22"/>
          <c:order val="20"/>
          <c:tx>
            <c:strRef>
              <c:f>'Water Walk'!$F$53</c:f>
              <c:strCache>
                <c:ptCount val="1"/>
                <c:pt idx="0">
                  <c:v>Nonsense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Walk'!$G$53:$M$53</c:f>
              <c:numCache>
                <c:formatCode>0</c:formatCode>
                <c:ptCount val="7"/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083-409A-8A2E-EF717F20103C}"/>
            </c:ext>
          </c:extLst>
        </c:ser>
        <c:ser>
          <c:idx val="23"/>
          <c:order val="21"/>
          <c:tx>
            <c:strRef>
              <c:f>'Water Walk'!$F$54</c:f>
              <c:strCache>
                <c:ptCount val="1"/>
                <c:pt idx="0">
                  <c:v> Uneindeutig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'Water Walk'!$G$30:$M$30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'Water Walk'!$G$54:$M$54</c:f>
              <c:numCache>
                <c:formatCode>General</c:formatCode>
                <c:ptCount val="7"/>
                <c:pt idx="6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083-409A-8A2E-EF717F201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6574751"/>
        <c:axId val="1276573087"/>
      </c:barChart>
      <c:catAx>
        <c:axId val="1276574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6573087"/>
        <c:crosses val="autoZero"/>
        <c:auto val="1"/>
        <c:lblAlgn val="ctr"/>
        <c:lblOffset val="100"/>
        <c:noMultiLvlLbl val="0"/>
      </c:catAx>
      <c:valAx>
        <c:axId val="1276573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6574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13"/>
        <c:delete val="1"/>
      </c:legendEntry>
      <c:legendEntry>
        <c:idx val="2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Mikrophonie</a:t>
            </a:r>
            <a:r>
              <a:rPr lang="de-DE" baseline="0"/>
              <a:t>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'Mikrophonie I'!$F$32</c:f>
              <c:strCache>
                <c:ptCount val="1"/>
                <c:pt idx="0">
                  <c:v>allg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I'!$G$32:$M$32</c:f>
              <c:numCache>
                <c:formatCode>General</c:formatCode>
                <c:ptCount val="7"/>
                <c:pt idx="0" formatCode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D-417B-BA25-712320B7FFB8}"/>
            </c:ext>
          </c:extLst>
        </c:ser>
        <c:ser>
          <c:idx val="1"/>
          <c:order val="1"/>
          <c:tx>
            <c:strRef>
              <c:f>'Mikrophonie I'!$F$33</c:f>
              <c:strCache>
                <c:ptCount val="1"/>
                <c:pt idx="0">
                  <c:v>allg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I'!$G$33:$M$33</c:f>
              <c:numCache>
                <c:formatCode>0</c:formatCode>
                <c:ptCount val="7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D-417B-BA25-712320B7FFB8}"/>
            </c:ext>
          </c:extLst>
        </c:ser>
        <c:ser>
          <c:idx val="2"/>
          <c:order val="2"/>
          <c:tx>
            <c:strRef>
              <c:f>'Mikrophonie I'!$F$34</c:f>
              <c:strCache>
                <c:ptCount val="1"/>
                <c:pt idx="0">
                  <c:v>(Pop-) kulturelle 
Vergleiche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I'!$G$34:$M$34</c:f>
              <c:numCache>
                <c:formatCode>0</c:formatCode>
                <c:ptCount val="7"/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D-417B-BA25-712320B7FFB8}"/>
            </c:ext>
          </c:extLst>
        </c:ser>
        <c:ser>
          <c:idx val="3"/>
          <c:order val="3"/>
          <c:tx>
            <c:strRef>
              <c:f>'Mikrophonie I'!$F$35</c:f>
              <c:strCache>
                <c:ptCount val="1"/>
                <c:pt idx="0">
                  <c:v>allg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I'!$G$35:$M$35</c:f>
              <c:numCache>
                <c:formatCode>0</c:formatCode>
                <c:ptCount val="7"/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D-417B-BA25-712320B7FFB8}"/>
            </c:ext>
          </c:extLst>
        </c:ser>
        <c:ser>
          <c:idx val="5"/>
          <c:order val="4"/>
          <c:tx>
            <c:strRef>
              <c:f>'Mikrophonie I'!$F$37</c:f>
              <c:strCache>
                <c:ptCount val="1"/>
                <c:pt idx="0">
                  <c:v>spezifisch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I'!$G$37:$M$37</c:f>
              <c:numCache>
                <c:formatCode>0</c:formatCode>
                <c:ptCount val="7"/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BD-417B-BA25-712320B7FFB8}"/>
            </c:ext>
          </c:extLst>
        </c:ser>
        <c:ser>
          <c:idx val="6"/>
          <c:order val="5"/>
          <c:tx>
            <c:strRef>
              <c:f>'Mikrophonie I'!$F$38</c:f>
              <c:strCache>
                <c:ptCount val="1"/>
                <c:pt idx="0">
                  <c:v>unspezifisch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I'!$G$38:$M$38</c:f>
              <c:numCache>
                <c:formatCode>0</c:formatCode>
                <c:ptCount val="7"/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BD-417B-BA25-712320B7FFB8}"/>
            </c:ext>
          </c:extLst>
        </c:ser>
        <c:ser>
          <c:idx val="8"/>
          <c:order val="6"/>
          <c:tx>
            <c:strRef>
              <c:f>'Mikrophonie I'!$F$40</c:f>
              <c:strCache>
                <c:ptCount val="1"/>
                <c:pt idx="0">
                  <c:v>spezifisch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I'!$G$40:$M$40</c:f>
              <c:numCache>
                <c:formatCode>0</c:formatCode>
                <c:ptCount val="7"/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BD-417B-BA25-712320B7FFB8}"/>
            </c:ext>
          </c:extLst>
        </c:ser>
        <c:ser>
          <c:idx val="9"/>
          <c:order val="7"/>
          <c:tx>
            <c:strRef>
              <c:f>'Mikrophonie I'!$F$41</c:f>
              <c:strCache>
                <c:ptCount val="1"/>
                <c:pt idx="0">
                  <c:v>unspezifisch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I'!$G$41:$M$41</c:f>
              <c:numCache>
                <c:formatCode>0</c:formatCode>
                <c:ptCount val="7"/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BD-417B-BA25-712320B7FFB8}"/>
            </c:ext>
          </c:extLst>
        </c:ser>
        <c:ser>
          <c:idx val="10"/>
          <c:order val="8"/>
          <c:tx>
            <c:strRef>
              <c:f>'Mikrophonie I'!$F$42</c:f>
              <c:strCache>
                <c:ptCount val="1"/>
                <c:pt idx="0">
                  <c:v>Kontext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I'!$G$42:$M$42</c:f>
              <c:numCache>
                <c:formatCode>0</c:formatCode>
                <c:ptCount val="7"/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BD-417B-BA25-712320B7FFB8}"/>
            </c:ext>
          </c:extLst>
        </c:ser>
        <c:ser>
          <c:idx val="11"/>
          <c:order val="9"/>
          <c:tx>
            <c:strRef>
              <c:f>'Mikrophonie I'!$F$43</c:f>
              <c:strCache>
                <c:ptCount val="1"/>
                <c:pt idx="0">
                  <c:v>Quelle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I'!$G$43:$M$43</c:f>
              <c:numCache>
                <c:formatCode>0</c:formatCode>
                <c:ptCount val="7"/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BD-417B-BA25-712320B7FFB8}"/>
            </c:ext>
          </c:extLst>
        </c:ser>
        <c:ser>
          <c:idx val="12"/>
          <c:order val="10"/>
          <c:tx>
            <c:strRef>
              <c:f>'Mikrophonie I'!$F$44</c:f>
              <c:strCache>
                <c:ptCount val="1"/>
                <c:pt idx="0">
                  <c:v>Nicht auswertbar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I'!$G$44:$M$44</c:f>
              <c:numCache>
                <c:formatCode>0</c:formatCode>
                <c:ptCount val="7"/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BD-417B-BA25-712320B7FFB8}"/>
            </c:ext>
          </c:extLst>
        </c:ser>
        <c:ser>
          <c:idx val="13"/>
          <c:order val="11"/>
          <c:tx>
            <c:strRef>
              <c:f>'Mikrophonie I'!$F$45</c:f>
              <c:strCache>
                <c:ptCount val="1"/>
                <c:pt idx="0">
                  <c:v>Diskussion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'Mikrophonie I'!$G$31:$M$31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'Mikrophonie I'!$G$45:$M$45</c:f>
              <c:numCache>
                <c:formatCode>0</c:formatCode>
                <c:ptCount val="7"/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0-4DB2-88A0-0E9141199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5615119"/>
        <c:axId val="1255609295"/>
      </c:barChart>
      <c:catAx>
        <c:axId val="1255615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55609295"/>
        <c:crosses val="autoZero"/>
        <c:auto val="1"/>
        <c:lblAlgn val="ctr"/>
        <c:lblOffset val="100"/>
        <c:noMultiLvlLbl val="0"/>
      </c:catAx>
      <c:valAx>
        <c:axId val="125560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55615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398291651223474"/>
          <c:y val="0.17032922657330435"/>
          <c:w val="0.14832414411545952"/>
          <c:h val="0.44426127675046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Pendulum</a:t>
            </a:r>
            <a:r>
              <a:rPr lang="de-DE" baseline="0"/>
              <a:t> Music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'Pendelum Music'!$F$40</c:f>
              <c:strCache>
                <c:ptCount val="1"/>
                <c:pt idx="0">
                  <c:v>allg.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Music'!$G$40:$M$40</c:f>
              <c:numCache>
                <c:formatCode>General</c:formatCode>
                <c:ptCount val="7"/>
                <c:pt idx="0" formatCode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2-43A7-8FF2-A58AFF7341E2}"/>
            </c:ext>
          </c:extLst>
        </c:ser>
        <c:ser>
          <c:idx val="1"/>
          <c:order val="1"/>
          <c:tx>
            <c:strRef>
              <c:f>'Pendelum Music'!#REF!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Music'!$H$41:$M$41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6EE2-43A7-8FF2-A58AFF7341E2}"/>
            </c:ext>
          </c:extLst>
        </c:ser>
        <c:ser>
          <c:idx val="2"/>
          <c:order val="2"/>
          <c:tx>
            <c:strRef>
              <c:f>'Pendelum Music'!$F$41</c:f>
              <c:strCache>
                <c:ptCount val="1"/>
                <c:pt idx="0">
                  <c:v>Wirkung/ 
Wahrnehmung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Music'!$H$42:$M$42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6EE2-43A7-8FF2-A58AFF7341E2}"/>
            </c:ext>
          </c:extLst>
        </c:ser>
        <c:ser>
          <c:idx val="3"/>
          <c:order val="3"/>
          <c:tx>
            <c:strRef>
              <c:f>'Pendelum Music'!#REF!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Music'!$H$43:$M$43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6EE2-43A7-8FF2-A58AFF7341E2}"/>
            </c:ext>
          </c:extLst>
        </c:ser>
        <c:ser>
          <c:idx val="4"/>
          <c:order val="4"/>
          <c:tx>
            <c:strRef>
              <c:f>'Pendelum Music'!#REF!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2-43A7-8FF2-A58AFF7341E2}"/>
            </c:ext>
          </c:extLst>
        </c:ser>
        <c:ser>
          <c:idx val="5"/>
          <c:order val="5"/>
          <c:tx>
            <c:strRef>
              <c:f>'Pendelum Music'!$F$42</c:f>
              <c:strCache>
                <c:ptCount val="1"/>
                <c:pt idx="0">
                  <c:v>Aufführung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E2-43A7-8FF2-A58AFF7341E2}"/>
            </c:ext>
          </c:extLst>
        </c:ser>
        <c:ser>
          <c:idx val="6"/>
          <c:order val="6"/>
          <c:tx>
            <c:strRef>
              <c:f>'Pendelum Music'!$F$43</c:f>
              <c:strCache>
                <c:ptCount val="1"/>
                <c:pt idx="0">
                  <c:v>Konzept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E2-43A7-8FF2-A58AFF7341E2}"/>
            </c:ext>
          </c:extLst>
        </c:ser>
        <c:ser>
          <c:idx val="7"/>
          <c:order val="7"/>
          <c:tx>
            <c:strRef>
              <c:f>'Pendelum Music'!$F$44</c:f>
              <c:strCache>
                <c:ptCount val="1"/>
                <c:pt idx="0">
                  <c:v>allg.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Music'!$G$44:$M$44</c:f>
              <c:numCache>
                <c:formatCode>0</c:formatCode>
                <c:ptCount val="7"/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E2-43A7-8FF2-A58AFF7341E2}"/>
            </c:ext>
          </c:extLst>
        </c:ser>
        <c:ser>
          <c:idx val="8"/>
          <c:order val="8"/>
          <c:tx>
            <c:strRef>
              <c:f>'Pendelum Music'!$F$45</c:f>
              <c:strCache>
                <c:ptCount val="1"/>
                <c:pt idx="0">
                  <c:v>(Pop-) kulturelle
 Vergleiche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Music'!$G$45:$M$45</c:f>
              <c:numCache>
                <c:formatCode>0</c:formatCode>
                <c:ptCount val="7"/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E2-43A7-8FF2-A58AFF7341E2}"/>
            </c:ext>
          </c:extLst>
        </c:ser>
        <c:ser>
          <c:idx val="9"/>
          <c:order val="9"/>
          <c:tx>
            <c:strRef>
              <c:f>'Pendelum Music'!$F$46</c:f>
              <c:strCache>
                <c:ptCount val="1"/>
                <c:pt idx="0">
                  <c:v>Musik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Music'!$G$46:$M$46</c:f>
              <c:numCache>
                <c:formatCode>0</c:formatCode>
                <c:ptCount val="7"/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E2-43A7-8FF2-A58AFF7341E2}"/>
            </c:ext>
          </c:extLst>
        </c:ser>
        <c:ser>
          <c:idx val="10"/>
          <c:order val="10"/>
          <c:tx>
            <c:strRef>
              <c:f>'Pendelum Music'!$F$47</c:f>
              <c:strCache>
                <c:ptCount val="1"/>
                <c:pt idx="0">
                  <c:v>Musik:
Norf Norf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Music'!$G$47:$M$47</c:f>
              <c:numCache>
                <c:formatCode>0</c:formatCode>
                <c:ptCount val="7"/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EE2-43A7-8FF2-A58AFF7341E2}"/>
            </c:ext>
          </c:extLst>
        </c:ser>
        <c:ser>
          <c:idx val="11"/>
          <c:order val="11"/>
          <c:tx>
            <c:strRef>
              <c:f>'Pendelum Music'!$F$48</c:f>
              <c:strCache>
                <c:ptCount val="1"/>
                <c:pt idx="0">
                  <c:v>allg.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Music'!$G$48:$M$48</c:f>
              <c:numCache>
                <c:formatCode>0</c:formatCode>
                <c:ptCount val="7"/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E2-43A7-8FF2-A58AFF7341E2}"/>
            </c:ext>
          </c:extLst>
        </c:ser>
        <c:ser>
          <c:idx val="13"/>
          <c:order val="12"/>
          <c:tx>
            <c:strRef>
              <c:f>'Pendelum Music'!$F$50</c:f>
              <c:strCache>
                <c:ptCount val="1"/>
                <c:pt idx="0">
                  <c:v>spezifisch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Music'!$G$50:$M$50</c:f>
              <c:numCache>
                <c:formatCode>0</c:formatCode>
                <c:ptCount val="7"/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E2-43A7-8FF2-A58AFF7341E2}"/>
            </c:ext>
          </c:extLst>
        </c:ser>
        <c:ser>
          <c:idx val="14"/>
          <c:order val="13"/>
          <c:tx>
            <c:strRef>
              <c:f>'Pendelum Music'!$F$51</c:f>
              <c:strCache>
                <c:ptCount val="1"/>
                <c:pt idx="0">
                  <c:v>unspezifisch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Music'!$G$51:$M$51</c:f>
              <c:numCache>
                <c:formatCode>0</c:formatCode>
                <c:ptCount val="7"/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EE2-43A7-8FF2-A58AFF7341E2}"/>
            </c:ext>
          </c:extLst>
        </c:ser>
        <c:ser>
          <c:idx val="16"/>
          <c:order val="14"/>
          <c:tx>
            <c:strRef>
              <c:f>'Pendelum Music'!$F$53</c:f>
              <c:strCache>
                <c:ptCount val="1"/>
                <c:pt idx="0">
                  <c:v>spezifisch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Music'!$G$53:$M$53</c:f>
              <c:numCache>
                <c:formatCode>0</c:formatCode>
                <c:ptCount val="7"/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EE2-43A7-8FF2-A58AFF7341E2}"/>
            </c:ext>
          </c:extLst>
        </c:ser>
        <c:ser>
          <c:idx val="17"/>
          <c:order val="15"/>
          <c:tx>
            <c:strRef>
              <c:f>'Pendelum Music'!$F$54</c:f>
              <c:strCache>
                <c:ptCount val="1"/>
                <c:pt idx="0">
                  <c:v>unspezifisch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Music'!$G$54:$M$54</c:f>
              <c:numCache>
                <c:formatCode>0</c:formatCode>
                <c:ptCount val="7"/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EE2-43A7-8FF2-A58AFF7341E2}"/>
            </c:ext>
          </c:extLst>
        </c:ser>
        <c:ser>
          <c:idx val="18"/>
          <c:order val="16"/>
          <c:tx>
            <c:strRef>
              <c:f>'Pendelum Music'!$F$55</c:f>
              <c:strCache>
                <c:ptCount val="1"/>
                <c:pt idx="0">
                  <c:v>Kontext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Music'!$G$55:$M$55</c:f>
              <c:numCache>
                <c:formatCode>0</c:formatCode>
                <c:ptCount val="7"/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EE2-43A7-8FF2-A58AFF7341E2}"/>
            </c:ext>
          </c:extLst>
        </c:ser>
        <c:ser>
          <c:idx val="19"/>
          <c:order val="17"/>
          <c:tx>
            <c:strRef>
              <c:f>'Pendelum Music'!$F$56</c:f>
              <c:strCache>
                <c:ptCount val="1"/>
                <c:pt idx="0">
                  <c:v>Quelle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Music'!$G$56:$M$56</c:f>
              <c:numCache>
                <c:formatCode>0</c:formatCode>
                <c:ptCount val="7"/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EE2-43A7-8FF2-A58AFF7341E2}"/>
            </c:ext>
          </c:extLst>
        </c:ser>
        <c:ser>
          <c:idx val="20"/>
          <c:order val="18"/>
          <c:tx>
            <c:strRef>
              <c:f>'Pendelum Music'!$F$57</c:f>
              <c:strCache>
                <c:ptCount val="1"/>
                <c:pt idx="0">
                  <c:v>Situation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Music'!$G$57:$M$57</c:f>
              <c:numCache>
                <c:formatCode>0</c:formatCode>
                <c:ptCount val="7"/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EE2-43A7-8FF2-A58AFF7341E2}"/>
            </c:ext>
          </c:extLst>
        </c:ser>
        <c:ser>
          <c:idx val="21"/>
          <c:order val="19"/>
          <c:tx>
            <c:strRef>
              <c:f>'Pendelum Music'!$F$58</c:f>
              <c:strCache>
                <c:ptCount val="1"/>
                <c:pt idx="0">
                  <c:v>Nicht 
auswertbar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Music'!$G$58:$M$58</c:f>
              <c:numCache>
                <c:formatCode>0</c:formatCode>
                <c:ptCount val="7"/>
                <c:pt idx="6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EE2-43A7-8FF2-A58AFF7341E2}"/>
            </c:ext>
          </c:extLst>
        </c:ser>
        <c:ser>
          <c:idx val="22"/>
          <c:order val="20"/>
          <c:tx>
            <c:strRef>
              <c:f>'Pendelum Music'!$F$59</c:f>
              <c:strCache>
                <c:ptCount val="1"/>
                <c:pt idx="0">
                  <c:v>Nonsense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Music'!$G$59:$M$59</c:f>
              <c:numCache>
                <c:formatCode>0</c:formatCode>
                <c:ptCount val="7"/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EE2-43A7-8FF2-A58AFF7341E2}"/>
            </c:ext>
          </c:extLst>
        </c:ser>
        <c:ser>
          <c:idx val="23"/>
          <c:order val="21"/>
          <c:tx>
            <c:strRef>
              <c:f>'Pendelum Music'!$F$60</c:f>
              <c:strCache>
                <c:ptCount val="1"/>
                <c:pt idx="0">
                  <c:v>uneindeutig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'Pendelum Music'!$G$39:$M$39</c:f>
              <c:strCache>
                <c:ptCount val="7"/>
                <c:pt idx="0">
                  <c:v>Information </c:v>
                </c:pt>
                <c:pt idx="1">
                  <c:v>Vergleiche </c:v>
                </c:pt>
                <c:pt idx="2">
                  <c:v>Ironie/ Humor</c:v>
                </c:pt>
                <c:pt idx="3">
                  <c:v>Ablehnung</c:v>
                </c:pt>
                <c:pt idx="4">
                  <c:v>Zustimmung</c:v>
                </c:pt>
                <c:pt idx="5">
                  <c:v>Sonstiges</c:v>
                </c:pt>
                <c:pt idx="6">
                  <c:v>nicht auswertbar</c:v>
                </c:pt>
              </c:strCache>
            </c:strRef>
          </c:cat>
          <c:val>
            <c:numRef>
              <c:f>'Pendelum Music'!$G$60:$M$60</c:f>
              <c:numCache>
                <c:formatCode>General</c:formatCode>
                <c:ptCount val="7"/>
                <c:pt idx="6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EE2-43A7-8FF2-A58AFF734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3956191"/>
        <c:axId val="1393959103"/>
      </c:barChart>
      <c:catAx>
        <c:axId val="1393956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3959103"/>
        <c:crosses val="autoZero"/>
        <c:auto val="1"/>
        <c:lblAlgn val="ctr"/>
        <c:lblOffset val="100"/>
        <c:noMultiLvlLbl val="0"/>
      </c:catAx>
      <c:valAx>
        <c:axId val="139395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3956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10"/>
        <c:delete val="1"/>
      </c:legendEntry>
      <c:legendEntry>
        <c:idx val="18"/>
        <c:delete val="1"/>
      </c:legendEntry>
      <c:legendEntry>
        <c:idx val="2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258536</xdr:colOff>
      <xdr:row>20</xdr:row>
      <xdr:rowOff>136071</xdr:rowOff>
    </xdr:from>
    <xdr:to>
      <xdr:col>8</xdr:col>
      <xdr:colOff>1129394</xdr:colOff>
      <xdr:row>46</xdr:row>
      <xdr:rowOff>136071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5E22B8C-9067-4F66-BAFB-84CC862A39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107</xdr:row>
      <xdr:rowOff>8487</xdr:rowOff>
    </xdr:from>
    <xdr:to>
      <xdr:col>5</xdr:col>
      <xdr:colOff>960782</xdr:colOff>
      <xdr:row>139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C8DABEC-2414-40EC-A57A-107EE3197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9159</xdr:colOff>
      <xdr:row>107</xdr:row>
      <xdr:rowOff>626</xdr:rowOff>
    </xdr:from>
    <xdr:to>
      <xdr:col>12</xdr:col>
      <xdr:colOff>27476</xdr:colOff>
      <xdr:row>139</xdr:row>
      <xdr:rowOff>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CB92422A-AE09-4490-8F11-5B3F52C00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1095374</xdr:colOff>
      <xdr:row>74</xdr:row>
      <xdr:rowOff>4990</xdr:rowOff>
    </xdr:from>
    <xdr:to>
      <xdr:col>12</xdr:col>
      <xdr:colOff>8282</xdr:colOff>
      <xdr:row>106</xdr:row>
      <xdr:rowOff>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902D74A1-B93C-47FD-87F9-E16196F21F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74</xdr:row>
      <xdr:rowOff>9093</xdr:rowOff>
    </xdr:from>
    <xdr:to>
      <xdr:col>5</xdr:col>
      <xdr:colOff>926089</xdr:colOff>
      <xdr:row>105</xdr:row>
      <xdr:rowOff>173935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B8DA318F-68E3-4C1E-9958-F3A0D56D8B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179294</xdr:colOff>
      <xdr:row>3</xdr:row>
      <xdr:rowOff>204107</xdr:rowOff>
    </xdr:from>
    <xdr:to>
      <xdr:col>12</xdr:col>
      <xdr:colOff>1075765</xdr:colOff>
      <xdr:row>27</xdr:row>
      <xdr:rowOff>235323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FA17E12-654C-4331-9877-F3D409DB3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44824</xdr:colOff>
      <xdr:row>24</xdr:row>
      <xdr:rowOff>88678</xdr:rowOff>
    </xdr:from>
    <xdr:to>
      <xdr:col>4</xdr:col>
      <xdr:colOff>744682</xdr:colOff>
      <xdr:row>48</xdr:row>
      <xdr:rowOff>163500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F501858-C432-4051-B331-F0902CC72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4" y="5353405"/>
          <a:ext cx="8008131" cy="51144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136072</xdr:colOff>
      <xdr:row>3</xdr:row>
      <xdr:rowOff>136070</xdr:rowOff>
    </xdr:from>
    <xdr:to>
      <xdr:col>12</xdr:col>
      <xdr:colOff>952500</xdr:colOff>
      <xdr:row>27</xdr:row>
      <xdr:rowOff>122463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0B4B7D3-6A0A-4D21-A7DA-8E612D80CD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40823</xdr:colOff>
      <xdr:row>23</xdr:row>
      <xdr:rowOff>149678</xdr:rowOff>
    </xdr:from>
    <xdr:to>
      <xdr:col>4</xdr:col>
      <xdr:colOff>1496788</xdr:colOff>
      <xdr:row>51</xdr:row>
      <xdr:rowOff>320059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2231BCF-32AB-463A-A84C-0D8467C43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23" y="6123214"/>
          <a:ext cx="9946822" cy="68202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235324</xdr:colOff>
      <xdr:row>3</xdr:row>
      <xdr:rowOff>156883</xdr:rowOff>
    </xdr:from>
    <xdr:to>
      <xdr:col>12</xdr:col>
      <xdr:colOff>717177</xdr:colOff>
      <xdr:row>28</xdr:row>
      <xdr:rowOff>11206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2B744C5-D6D5-4551-A69A-E438AF0339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23</xdr:row>
      <xdr:rowOff>68036</xdr:rowOff>
    </xdr:from>
    <xdr:to>
      <xdr:col>4</xdr:col>
      <xdr:colOff>746835</xdr:colOff>
      <xdr:row>45</xdr:row>
      <xdr:rowOff>153521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2A69CEF-9207-4E26-A14D-339C6424C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6272893"/>
          <a:ext cx="8312406" cy="4735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277091</xdr:colOff>
      <xdr:row>3</xdr:row>
      <xdr:rowOff>92511</xdr:rowOff>
    </xdr:from>
    <xdr:to>
      <xdr:col>12</xdr:col>
      <xdr:colOff>502228</xdr:colOff>
      <xdr:row>36</xdr:row>
      <xdr:rowOff>103909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BBD949D-16AB-496C-B53A-8A179CCE05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78441</xdr:colOff>
      <xdr:row>23</xdr:row>
      <xdr:rowOff>78442</xdr:rowOff>
    </xdr:from>
    <xdr:to>
      <xdr:col>4</xdr:col>
      <xdr:colOff>709286</xdr:colOff>
      <xdr:row>44</xdr:row>
      <xdr:rowOff>195303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9FF1CE-FB61-4A24-A176-77F80222B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41" y="4549589"/>
          <a:ext cx="7231110" cy="4415118"/>
        </a:xfrm>
        <a:prstGeom prst="rect">
          <a:avLst/>
        </a:prstGeom>
      </xdr:spPr>
    </xdr:pic>
    <xdr:clientData/>
  </xdr:twoCellAnchor>
  <xdr:twoCellAnchor editAs="oneCell">
    <xdr:from>
      <xdr:col>0</xdr:col>
      <xdr:colOff>89647</xdr:colOff>
      <xdr:row>45</xdr:row>
      <xdr:rowOff>168087</xdr:rowOff>
    </xdr:from>
    <xdr:to>
      <xdr:col>4</xdr:col>
      <xdr:colOff>705971</xdr:colOff>
      <xdr:row>61</xdr:row>
      <xdr:rowOff>45486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36F4FF9-3CFF-47DD-AFD4-84F8F2903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647" y="8964705"/>
          <a:ext cx="7216589" cy="33592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D804CF1-2248-49F5-8A12-2EDA254850C0}" name="Tab_gesamt" displayName="Tab_gesamt" ref="B5:I20" totalsRowShown="0">
  <autoFilter ref="B5:I20" xr:uid="{C78E2D17-B81D-4A43-B7BB-CF3FBF7DD3A7}"/>
  <tableColumns count="8">
    <tableColumn id="1" xr3:uid="{31A20161-4586-412C-B1B8-634966A37D11}" name="Spalte1"/>
    <tableColumn id="2" xr3:uid="{6182AEB6-CD1A-4780-A4E4-3AF607011CD6}" name="Information "/>
    <tableColumn id="3" xr3:uid="{B7196404-AC8B-4C07-8EE4-BAC5D100FEE9}" name="Vergleiche "/>
    <tableColumn id="4" xr3:uid="{E662A194-280D-4B44-8A4A-971CB8A7A549}" name="Ironie/ Humor"/>
    <tableColumn id="5" xr3:uid="{F8CF560A-A39D-48CF-939C-ADD33C5896F8}" name="Ablehnung"/>
    <tableColumn id="6" xr3:uid="{2FB0BFBA-F213-4FDE-93B1-84F6BDB53223}" name="Zustimmung"/>
    <tableColumn id="7" xr3:uid="{5BA92184-3605-4FCE-98AB-9FF7691D0485}" name="Sonstiges"/>
    <tableColumn id="8" xr3:uid="{C08AE12F-A34E-40EB-9A5A-98C5AA370022}" name="nicht auswertbar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CBDB36-733B-4787-AA04-D4BFDE54B0C7}" name="Tab_433" displayName="Tab_433" ref="F30:M52" totalsRowCount="1" dataDxfId="101">
  <autoFilter ref="F30:M51" xr:uid="{DB8204C3-F477-444D-864A-101264A37CF1}"/>
  <tableColumns count="8">
    <tableColumn id="1" xr3:uid="{C6F51509-CC20-450E-8100-AEEBBFBE653C}" name="Spalte1" dataDxfId="100" totalsRowDxfId="99"/>
    <tableColumn id="2" xr3:uid="{022AFD91-8D52-417C-8AA8-14F0E8A0A96D}" name="Information " totalsRowFunction="custom" dataDxfId="98" totalsRowDxfId="97">
      <totalsRowFormula>G31+G32+G33</totalsRowFormula>
    </tableColumn>
    <tableColumn id="3" xr3:uid="{5DFF0D4E-BB5A-4076-B70F-6B999118CF8A}" name="Vergleiche " totalsRowFunction="custom" dataDxfId="96" totalsRowDxfId="95">
      <totalsRowFormula>H34+H35</totalsRowFormula>
    </tableColumn>
    <tableColumn id="4" xr3:uid="{8E3D8DD1-5354-4F5F-9F30-498D5698686C}" name="Ironie/ Humor" totalsRowFunction="custom" dataDxfId="94" totalsRowDxfId="93">
      <totalsRowFormula>I36+I37+I38</totalsRowFormula>
    </tableColumn>
    <tableColumn id="5" xr3:uid="{1DA7409F-2EF4-4D6A-B99B-BEF9DE74C107}" name="Ablehnung" totalsRowFunction="custom" dataDxfId="92" totalsRowDxfId="91">
      <totalsRowFormula>J39</totalsRowFormula>
    </tableColumn>
    <tableColumn id="6" xr3:uid="{746D5286-E304-4E83-8635-D6FED8942AB8}" name="Zustimmung" totalsRowFunction="custom" dataDxfId="90" totalsRowDxfId="89">
      <totalsRowFormula>K43</totalsRowFormula>
    </tableColumn>
    <tableColumn id="7" xr3:uid="{FCC99C2C-91EB-498F-B861-55F2823A6747}" name="Sonstiges" totalsRowFunction="custom" dataDxfId="88" totalsRowDxfId="87">
      <totalsRowFormula>L46+L47+L48</totalsRowFormula>
    </tableColumn>
    <tableColumn id="8" xr3:uid="{2DDD007B-7636-4D34-95BC-2B37B382E36E}" name="nicht auswertbar" totalsRowFunction="custom" dataDxfId="86" totalsRowDxfId="85">
      <totalsRowFormula>M49+M50+M51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1E134E2-9D87-40D1-A6BA-71F71D5ACCB2}" name="Tab_43311" displayName="Tab_43311" ref="O30:V51" totalsRowShown="0" dataDxfId="84">
  <autoFilter ref="O30:V51" xr:uid="{9B26FB85-A2D7-41EC-BD73-87113ACCF1EC}"/>
  <tableColumns count="8">
    <tableColumn id="1" xr3:uid="{8BB4AA0C-B1C2-4515-92C2-164CB8476C8B}" name="Spalte1" dataDxfId="83"/>
    <tableColumn id="2" xr3:uid="{E7FF2CB0-5586-4C1D-9160-99DCDF67CFC6}" name="Information " dataDxfId="82" dataCellStyle="Prozent"/>
    <tableColumn id="3" xr3:uid="{92ECBAAE-C4FA-48B2-AC58-7A97011864F8}" name="Vergleiche " dataDxfId="81" dataCellStyle="Prozent"/>
    <tableColumn id="4" xr3:uid="{E4C7BE06-F990-45C6-9DC1-E0075CBAACA1}" name="Ironie/ Humor" dataDxfId="80" dataCellStyle="Prozent"/>
    <tableColumn id="5" xr3:uid="{E13DD61A-0D97-41F5-8BC7-EA3E10D9ACDC}" name="Ablehnung" dataDxfId="79" dataCellStyle="Prozent"/>
    <tableColumn id="6" xr3:uid="{A531EC3E-BF6F-419D-A277-8E3793D8F34B}" name="Zustimmung" dataDxfId="78" dataCellStyle="Prozent"/>
    <tableColumn id="7" xr3:uid="{C3453CB0-B7B8-4BF8-9F60-3C4AB448BAC7}" name="Sonstiges" dataDxfId="77" dataCellStyle="Prozent"/>
    <tableColumn id="8" xr3:uid="{4919B821-59E2-4BF9-8731-D520AEB0B726}" name="nicht auswertbar" dataDxfId="76" dataCellStyle="Prozen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9E7C94-29B4-47C6-924C-F10C0D381EED}" name="Tab_Waterwalk" displayName="Tab_Waterwalk" ref="F30:M55" totalsRowCount="1" dataDxfId="75">
  <autoFilter ref="F30:M54" xr:uid="{76E5297B-57C5-4E4E-ACDA-D348EE6D5C24}"/>
  <tableColumns count="8">
    <tableColumn id="1" xr3:uid="{1FEF997F-F00A-4820-BC10-70F6D266317A}" name="Spalte1" dataDxfId="74" totalsRowDxfId="73"/>
    <tableColumn id="2" xr3:uid="{9360B036-FD98-4929-B14C-AF0C4EA8D566}" name="Information " totalsRowFunction="custom" dataDxfId="72" totalsRowDxfId="71">
      <totalsRowFormula>G31+G32+G33+G34</totalsRowFormula>
    </tableColumn>
    <tableColumn id="3" xr3:uid="{CAC58C4B-C915-4C06-AF4E-ABC399C64DAB}" name="Vergleiche " totalsRowFunction="custom" dataDxfId="70" totalsRowDxfId="69">
      <totalsRowFormula>H35+H36+H37+H38</totalsRowFormula>
    </tableColumn>
    <tableColumn id="4" xr3:uid="{A284C154-3853-4DB7-B0C7-FD5D8327A573}" name="Ironie/ Humor" totalsRowFunction="custom" dataDxfId="68" totalsRowDxfId="67">
      <totalsRowFormula>I39+I40+I41</totalsRowFormula>
    </tableColumn>
    <tableColumn id="5" xr3:uid="{E38804D5-7C8C-4572-978A-DE4A83EAD047}" name="Ablehnung" totalsRowFunction="custom" dataDxfId="66" totalsRowDxfId="65">
      <totalsRowFormula>J42</totalsRowFormula>
    </tableColumn>
    <tableColumn id="6" xr3:uid="{04FF2BA8-63E2-4094-9C97-4FA9412B4B90}" name="Zustimmung" totalsRowFunction="custom" dataDxfId="64" totalsRowDxfId="63">
      <totalsRowFormula>K46</totalsRowFormula>
    </tableColumn>
    <tableColumn id="7" xr3:uid="{0486F8BA-4134-480A-A205-71D0F918555F}" name="Sonstiges" totalsRowFunction="custom" dataDxfId="62" totalsRowDxfId="61">
      <totalsRowFormula>L49+L50+L51</totalsRowFormula>
    </tableColumn>
    <tableColumn id="8" xr3:uid="{C2FD0189-C39D-42DA-B6A0-1D97E515C264}" name="nicht auswertbar" totalsRowFunction="custom" dataDxfId="60" totalsRowDxfId="59">
      <totalsRowFormula>M52+M53+M54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FECFE5F-963E-40EF-99AA-74F0BCF2849A}" name="Tab_Waterwalk10" displayName="Tab_Waterwalk10" ref="O30:W54" totalsRowShown="0" dataDxfId="58">
  <autoFilter ref="O30:W54" xr:uid="{FE2F2FA5-1BDC-4057-AC7C-E95594C6DD71}"/>
  <tableColumns count="9">
    <tableColumn id="1" xr3:uid="{9A5D5396-0396-4FF6-8C16-F1808ED51DD6}" name="Spalte1" dataDxfId="57"/>
    <tableColumn id="2" xr3:uid="{F0260E5E-82DF-4BB0-8250-D51C1F6F5AC6}" name="Information " dataDxfId="56" dataCellStyle="Prozent"/>
    <tableColumn id="3" xr3:uid="{90B19C54-7C96-4E06-BE3A-78556A6CF83D}" name="Vergleiche " dataDxfId="55" dataCellStyle="Prozent"/>
    <tableColumn id="4" xr3:uid="{B756CC64-B2DC-4B50-BA03-EAA6F06BE29E}" name="Ironie/ Humor" dataDxfId="54" dataCellStyle="Prozent"/>
    <tableColumn id="5" xr3:uid="{32D6DB73-9498-4D8D-857B-A8280773F2A6}" name="Ablehnung" dataDxfId="53" dataCellStyle="Prozent"/>
    <tableColumn id="6" xr3:uid="{C0E6A6CB-1837-4609-BAB2-621DCAE4D14E}" name="Zustimmung" dataDxfId="52" dataCellStyle="Prozent"/>
    <tableColumn id="7" xr3:uid="{60E3422D-F19C-455D-8287-790D654EFC59}" name="Sonstiges" dataDxfId="51" dataCellStyle="Prozent"/>
    <tableColumn id="8" xr3:uid="{F85EACE5-0E7F-43ED-A7D2-98594C3B4651}" name="nicht auswertbar" dataDxfId="50" dataCellStyle="Prozent"/>
    <tableColumn id="9" xr3:uid="{416F6FF7-EC64-47AA-8F0A-9A0842DEE9DF}" name="Spalte2" dataDxfId="49" dataCellStyle="Prozent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E3261F-6B4A-4C68-8B25-F7E1D89A7ED5}" name="Tab_Mikrophonie" displayName="Tab_Mikrophonie" ref="F31:M46" totalsRowCount="1" dataDxfId="48">
  <autoFilter ref="F31:M45" xr:uid="{76800A95-17BE-4540-8883-231E480FE6A3}"/>
  <tableColumns count="8">
    <tableColumn id="1" xr3:uid="{81793D2C-0CD6-4A21-9D07-FF555F2D69F4}" name="Spalte1" totalsRowDxfId="47"/>
    <tableColumn id="2" xr3:uid="{9F512986-184D-4475-BAA4-9A7227107D7E}" name="Information " totalsRowFunction="custom" dataDxfId="46" totalsRowDxfId="45">
      <calculatedColumnFormula>4+1+4+1+1+3+2</calculatedColumnFormula>
      <totalsRowFormula>G32</totalsRowFormula>
    </tableColumn>
    <tableColumn id="3" xr3:uid="{E4E25F89-45CC-43BD-AD93-FFCCB89923B7}" name="Vergleiche " totalsRowFunction="custom" dataDxfId="44" totalsRowDxfId="43">
      <totalsRowFormula>H33+H34</totalsRowFormula>
    </tableColumn>
    <tableColumn id="4" xr3:uid="{873F33E7-22B7-4E07-BFD6-6C48B4358E49}" name="Ironie/ Humor" totalsRowFunction="custom" dataDxfId="42" totalsRowDxfId="41">
      <totalsRowFormula>I35</totalsRowFormula>
    </tableColumn>
    <tableColumn id="5" xr3:uid="{0690590F-3BA7-4C50-B49C-9EAB2B65DA49}" name="Ablehnung" totalsRowFunction="custom" dataDxfId="40" totalsRowDxfId="39">
      <totalsRowFormula>J36</totalsRowFormula>
    </tableColumn>
    <tableColumn id="6" xr3:uid="{792A0665-4DD0-4D1A-A722-AA911BA44831}" name="Zustimmung" totalsRowFunction="custom" dataDxfId="38" totalsRowDxfId="37">
      <totalsRowFormula>K39</totalsRowFormula>
    </tableColumn>
    <tableColumn id="7" xr3:uid="{CF18355F-B178-4B6C-9347-9200F21ADE6E}" name="Sonstiges" totalsRowFunction="custom" totalsRowDxfId="36">
      <totalsRowFormula>L42+L43</totalsRowFormula>
    </tableColumn>
    <tableColumn id="8" xr3:uid="{C673D35A-2583-4795-BC86-5B42C7BA11CA}" name="nicht auswertbar" totalsRowFunction="custom" totalsRowDxfId="35">
      <totalsRowFormula>M44+M45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0ED0F2E-82D3-4BC9-B1CA-5D19D1F3D92C}" name="Tab_Mikrophonie8" displayName="Tab_Mikrophonie8" ref="O31:V45" totalsRowShown="0" dataDxfId="34">
  <autoFilter ref="O31:V45" xr:uid="{E6FCDA95-9E9D-4D56-90EB-177020BB7D7E}"/>
  <tableColumns count="8">
    <tableColumn id="1" xr3:uid="{50106A11-FF7C-410B-8EEE-15954279BC6E}" name="Spalte1"/>
    <tableColumn id="2" xr3:uid="{6CB41ABE-3A40-4109-ADE3-2A3BBAA0EB21}" name="Information " dataDxfId="33" dataCellStyle="Prozent">
      <calculatedColumnFormula>Tab_Mikrophonie[[#This Row],[Information ]]/105</calculatedColumnFormula>
    </tableColumn>
    <tableColumn id="3" xr3:uid="{1CEF6EC1-4894-442D-BE3C-8BC9418825C1}" name="Vergleiche " dataDxfId="32" dataCellStyle="Prozent"/>
    <tableColumn id="4" xr3:uid="{6CA0A2E2-1046-4D16-B12F-CC590AD79502}" name="Ironie/ Humor" dataDxfId="31" dataCellStyle="Prozent">
      <calculatedColumnFormula>Tab_Mikrophonie[[#This Row],[Ironie/ Humor]]/105</calculatedColumnFormula>
    </tableColumn>
    <tableColumn id="5" xr3:uid="{9509C4D3-B280-4371-BFA6-32224CF13EE1}" name="Ablehnung" dataDxfId="30" dataCellStyle="Prozent"/>
    <tableColumn id="6" xr3:uid="{13085BD8-FF50-4585-B19B-C3A4407E92AB}" name="Zustimmung" dataDxfId="29" dataCellStyle="Prozent"/>
    <tableColumn id="7" xr3:uid="{2D3432C9-4FD9-40AB-8AF8-709B43A8AAFE}" name="Sonstiges" dataDxfId="28" dataCellStyle="Prozent"/>
    <tableColumn id="8" xr3:uid="{62A38118-F4F4-47D0-BE5C-9F99EA092CC7}" name="nicht auswertbar" dataDxfId="27" dataCellStyle="Prozent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6B71CC4-5DAE-4D66-8495-404952D5A222}" name="Tab_Pendelum" displayName="Tab_Pendelum" ref="F39:M61" totalsRowCount="1" dataDxfId="26">
  <autoFilter ref="F39:M60" xr:uid="{6C9E229B-3F54-4EE2-B7DE-FEA0835F779C}"/>
  <tableColumns count="8">
    <tableColumn id="1" xr3:uid="{561E857F-C745-495E-A0AA-6FE246BC59E9}" name="Spalte1" dataDxfId="25" totalsRowDxfId="24"/>
    <tableColumn id="2" xr3:uid="{13BEFB8E-E5CB-461C-A513-91549A026A1C}" name="Information " totalsRowFunction="custom" dataDxfId="23" totalsRowDxfId="22">
      <totalsRowFormula>G40+G41+G42+G43</totalsRowFormula>
    </tableColumn>
    <tableColumn id="3" xr3:uid="{44483802-4D0E-425B-BA99-556C57D8B8AE}" name="Vergleiche " totalsRowFunction="custom" dataDxfId="21" totalsRowDxfId="20">
      <totalsRowFormula>H44+H45+H46+H47</totalsRowFormula>
    </tableColumn>
    <tableColumn id="4" xr3:uid="{3C5EFC8A-E36E-4282-9463-BC00F4BBEE7F}" name="Ironie/ Humor" totalsRowFunction="custom" dataDxfId="19" totalsRowDxfId="18">
      <totalsRowFormula>I48</totalsRowFormula>
    </tableColumn>
    <tableColumn id="5" xr3:uid="{3024C9B5-1AA0-4343-9179-2479B186C681}" name="Ablehnung" totalsRowFunction="custom" dataDxfId="17" totalsRowDxfId="16">
      <totalsRowFormula>J49</totalsRowFormula>
    </tableColumn>
    <tableColumn id="6" xr3:uid="{833B95E8-CBC9-4575-B8F9-90DBC8000A48}" name="Zustimmung" totalsRowFunction="custom" dataDxfId="15" totalsRowDxfId="14">
      <totalsRowFormula>K52</totalsRowFormula>
    </tableColumn>
    <tableColumn id="7" xr3:uid="{AD7147F9-956C-4436-93B3-18BD5A01F105}" name="Sonstiges" totalsRowFunction="custom" dataDxfId="13" totalsRowDxfId="12">
      <totalsRowFormula>L55+L56+L57</totalsRowFormula>
    </tableColumn>
    <tableColumn id="8" xr3:uid="{0156C95F-3333-4399-A1FA-5D88241771B2}" name="nicht auswertbar" totalsRowFunction="custom" dataDxfId="11" totalsRowDxfId="10">
      <totalsRowFormula>M58+M59+M60</totalsRow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CFC919-6B45-489A-81FF-47234778387D}" name="Tab_Pendelum9" displayName="Tab_Pendelum9" ref="O39:W60" totalsRowShown="0" dataDxfId="9">
  <autoFilter ref="O39:W60" xr:uid="{BFD5B194-3565-4F53-BECF-AF790DB6A3B7}"/>
  <tableColumns count="9">
    <tableColumn id="1" xr3:uid="{1206C974-EDC8-4916-943C-0674E7FE8566}" name="Spalte1" dataDxfId="8"/>
    <tableColumn id="2" xr3:uid="{4E4A4DF1-CE30-40CE-8FFB-C81CCA88039F}" name="Information " dataDxfId="7" dataCellStyle="Prozent"/>
    <tableColumn id="3" xr3:uid="{5CEF26DA-883F-4DA6-94B6-C745D2CAF19B}" name="Vergleiche " dataDxfId="6" dataCellStyle="Prozent"/>
    <tableColumn id="4" xr3:uid="{254CE3E2-2956-4B41-8517-9E1503DD3B39}" name="Ironie/ Humor" dataDxfId="5" dataCellStyle="Prozent">
      <calculatedColumnFormula>Tab_Pendelum[[#This Row],[Ironie/ Humor]]/648</calculatedColumnFormula>
    </tableColumn>
    <tableColumn id="5" xr3:uid="{FF4F4AF0-97FC-44FC-A48D-1469129B1E3B}" name="Ablehnung" dataDxfId="4" dataCellStyle="Prozent"/>
    <tableColumn id="6" xr3:uid="{81FBAE31-BC95-4D86-9950-688113F04895}" name="Zustimmung" dataDxfId="3" dataCellStyle="Prozent"/>
    <tableColumn id="7" xr3:uid="{B4A26817-33E7-4665-AA23-1E0DEE9392B5}" name="Sonstiges" dataDxfId="2" dataCellStyle="Prozent"/>
    <tableColumn id="8" xr3:uid="{AF21B22A-A98F-4909-B3BC-73990B0D6335}" name="nicht auswertbar" dataDxfId="1" dataCellStyle="Prozent"/>
    <tableColumn id="9" xr3:uid="{F30CC9A1-704F-4922-B2E5-3633B74271B9}" name="Spalte2" dataDxfId="0" dataCellStyle="Proz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AWVUp12XPpU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gXOIkT1-QWY&amp;t=1s" TargetMode="Externa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EhXU7wQCU0Y&amp;t=677s" TargetMode="Externa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fU6qDeJPT-w&amp;t=499s" TargetMode="Externa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0DB12-5F8E-4C55-A182-FD3F2FEFD90C}">
  <sheetPr>
    <tabColor theme="4" tint="0.39997558519241921"/>
    <pageSetUpPr fitToPage="1"/>
  </sheetPr>
  <dimension ref="A2:K72"/>
  <sheetViews>
    <sheetView topLeftCell="A45" zoomScale="85" zoomScaleNormal="85" workbookViewId="0">
      <selection activeCell="E55" sqref="E55"/>
    </sheetView>
  </sheetViews>
  <sheetFormatPr baseColWidth="10" defaultRowHeight="15" x14ac:dyDescent="0.25"/>
  <cols>
    <col min="1" max="1" width="34" customWidth="1"/>
    <col min="2" max="2" width="16.7109375" customWidth="1"/>
    <col min="3" max="3" width="16.28515625" customWidth="1"/>
    <col min="4" max="4" width="18.42578125" customWidth="1"/>
    <col min="5" max="5" width="15.7109375" customWidth="1"/>
    <col min="6" max="6" width="17" customWidth="1"/>
    <col min="7" max="7" width="14.28515625" customWidth="1"/>
    <col min="8" max="8" width="22.28515625" customWidth="1"/>
    <col min="9" max="9" width="25.7109375" customWidth="1"/>
    <col min="10" max="10" width="19.42578125" customWidth="1"/>
    <col min="11" max="11" width="14.140625" customWidth="1"/>
    <col min="12" max="12" width="13.140625" customWidth="1"/>
    <col min="13" max="13" width="15.7109375" customWidth="1"/>
    <col min="14" max="14" width="12.85546875" customWidth="1"/>
    <col min="15" max="15" width="14.140625" customWidth="1"/>
    <col min="17" max="17" width="18" customWidth="1"/>
  </cols>
  <sheetData>
    <row r="2" spans="2:11" ht="21" x14ac:dyDescent="0.35">
      <c r="B2" s="10" t="s">
        <v>97</v>
      </c>
    </row>
    <row r="4" spans="2:11" x14ac:dyDescent="0.25">
      <c r="B4" s="48"/>
      <c r="C4" s="49"/>
      <c r="D4" s="49"/>
      <c r="E4" s="49"/>
      <c r="F4" s="49"/>
      <c r="G4" s="49"/>
      <c r="H4" s="49"/>
      <c r="I4" s="25"/>
    </row>
    <row r="5" spans="2:11" x14ac:dyDescent="0.25">
      <c r="B5" s="42" t="s">
        <v>34</v>
      </c>
      <c r="C5" s="43" t="s">
        <v>20</v>
      </c>
      <c r="D5" s="43" t="s">
        <v>21</v>
      </c>
      <c r="E5" s="43" t="s">
        <v>22</v>
      </c>
      <c r="F5" s="43" t="s">
        <v>23</v>
      </c>
      <c r="G5" s="43" t="s">
        <v>24</v>
      </c>
      <c r="H5" s="43" t="s">
        <v>124</v>
      </c>
      <c r="I5" s="44" t="s">
        <v>26</v>
      </c>
    </row>
    <row r="6" spans="2:11" x14ac:dyDescent="0.25">
      <c r="B6" s="92" t="s">
        <v>28</v>
      </c>
      <c r="C6" s="93">
        <f>'4´33´´'!G31+'4´33´´'!G32+'Water Walk'!G31+'Water Walk'!G32+'Water Walk'!G33+'Mikrophonie I'!G32+'Pendelum Music'!G40+'Pendelum Music'!G41+'Pendelum Music'!G42</f>
        <v>151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7">
        <v>0</v>
      </c>
      <c r="K6" s="5"/>
    </row>
    <row r="7" spans="2:11" x14ac:dyDescent="0.25">
      <c r="B7" s="92" t="s">
        <v>7</v>
      </c>
      <c r="C7" s="93">
        <f>'4´33´´'!G33+'Water Walk'!G34+'Pendelum Music'!G43</f>
        <v>129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7">
        <v>0</v>
      </c>
      <c r="J7" s="5"/>
      <c r="K7" s="5"/>
    </row>
    <row r="8" spans="2:11" x14ac:dyDescent="0.25">
      <c r="B8" s="94" t="s">
        <v>28</v>
      </c>
      <c r="C8" s="46">
        <v>0</v>
      </c>
      <c r="D8" s="139">
        <f>'4´33´´'!H34+'Mikrophonie I'!H33+'Pendelum Music'!H44</f>
        <v>26</v>
      </c>
      <c r="E8" s="46">
        <v>0</v>
      </c>
      <c r="F8" s="46">
        <v>0</v>
      </c>
      <c r="G8" s="46">
        <v>0</v>
      </c>
      <c r="H8" s="46">
        <v>0</v>
      </c>
      <c r="I8" s="47">
        <v>0</v>
      </c>
      <c r="J8" s="5"/>
    </row>
    <row r="9" spans="2:11" ht="30" x14ac:dyDescent="0.25">
      <c r="B9" s="99" t="s">
        <v>105</v>
      </c>
      <c r="C9" s="46">
        <v>0</v>
      </c>
      <c r="D9" s="139">
        <f>'4´33´´'!H35+'Water Walk'!H35+'Water Walk'!H38+'Water Walk'!H36+'Mikrophonie I'!H34+'Pendelum Music'!H45</f>
        <v>67</v>
      </c>
      <c r="E9" s="46">
        <v>0</v>
      </c>
      <c r="F9" s="46">
        <v>0</v>
      </c>
      <c r="G9" s="46">
        <v>0</v>
      </c>
      <c r="H9" s="46">
        <v>0</v>
      </c>
      <c r="I9" s="47">
        <v>0</v>
      </c>
      <c r="J9" s="5"/>
    </row>
    <row r="10" spans="2:11" x14ac:dyDescent="0.25">
      <c r="B10" s="94" t="s">
        <v>10</v>
      </c>
      <c r="C10" s="46">
        <v>0</v>
      </c>
      <c r="D10" s="139">
        <f>'Water Walk'!H37+'Pendelum Music'!H46+'Pendelum Music'!H47</f>
        <v>132</v>
      </c>
      <c r="E10" s="46">
        <v>0</v>
      </c>
      <c r="F10" s="46">
        <v>0</v>
      </c>
      <c r="G10" s="46">
        <v>0</v>
      </c>
      <c r="H10" s="46">
        <v>0</v>
      </c>
      <c r="I10" s="47">
        <v>0</v>
      </c>
    </row>
    <row r="11" spans="2:11" x14ac:dyDescent="0.25">
      <c r="B11" s="95" t="s">
        <v>28</v>
      </c>
      <c r="C11" s="46">
        <v>0</v>
      </c>
      <c r="D11" s="46">
        <v>0</v>
      </c>
      <c r="E11" s="140">
        <f>'4´33´´'!I36+'4´33´´'!I37+'4´33´´'!I38+'Water Walk'!I39+'Water Walk'!I40+'Water Walk'!I41+'Mikrophonie I'!I35+'Pendelum Music'!I48</f>
        <v>249</v>
      </c>
      <c r="F11" s="46">
        <v>0</v>
      </c>
      <c r="G11" s="46">
        <v>0</v>
      </c>
      <c r="H11" s="46">
        <v>0</v>
      </c>
      <c r="I11" s="47">
        <v>0</v>
      </c>
    </row>
    <row r="12" spans="2:11" x14ac:dyDescent="0.25">
      <c r="B12" s="141" t="s">
        <v>19</v>
      </c>
      <c r="C12" s="46">
        <v>0</v>
      </c>
      <c r="D12" s="46">
        <v>0</v>
      </c>
      <c r="E12" s="46">
        <v>0</v>
      </c>
      <c r="F12" s="143">
        <f>F13+F14</f>
        <v>222</v>
      </c>
      <c r="G12" s="46">
        <v>0</v>
      </c>
      <c r="H12" s="46">
        <v>0</v>
      </c>
      <c r="I12" s="47">
        <v>0</v>
      </c>
    </row>
    <row r="13" spans="2:11" x14ac:dyDescent="0.25">
      <c r="B13" s="96" t="s">
        <v>14</v>
      </c>
      <c r="C13" s="46">
        <v>0</v>
      </c>
      <c r="D13" s="46">
        <v>0</v>
      </c>
      <c r="E13" s="46">
        <v>0</v>
      </c>
      <c r="F13" s="143">
        <f>'4´33´´'!J40+'4´33´´'!J41+'Water Walk'!J43+'Water Walk'!J44+'Mikrophonie I'!J37+'Pendelum Music'!J50</f>
        <v>127</v>
      </c>
      <c r="G13" s="46">
        <v>0</v>
      </c>
      <c r="H13" s="46">
        <v>0</v>
      </c>
      <c r="I13" s="47">
        <v>0</v>
      </c>
    </row>
    <row r="14" spans="2:11" x14ac:dyDescent="0.25">
      <c r="B14" s="96" t="s">
        <v>15</v>
      </c>
      <c r="C14" s="46">
        <v>0</v>
      </c>
      <c r="D14" s="46">
        <v>0</v>
      </c>
      <c r="E14" s="46">
        <v>0</v>
      </c>
      <c r="F14" s="143">
        <f>'4´33´´'!J42+'Water Walk'!J45+'Mikrophonie I'!J38+'Pendelum Music'!J51</f>
        <v>95</v>
      </c>
      <c r="G14" s="46">
        <v>0</v>
      </c>
      <c r="H14" s="46">
        <v>0</v>
      </c>
      <c r="I14" s="47">
        <v>0</v>
      </c>
    </row>
    <row r="15" spans="2:11" x14ac:dyDescent="0.25">
      <c r="B15" s="142" t="s">
        <v>19</v>
      </c>
      <c r="C15" s="46">
        <v>0</v>
      </c>
      <c r="D15" s="46">
        <v>0</v>
      </c>
      <c r="E15" s="46">
        <v>0</v>
      </c>
      <c r="F15" s="46">
        <v>0</v>
      </c>
      <c r="G15" s="144">
        <f>G16+G17</f>
        <v>267</v>
      </c>
      <c r="H15" s="46">
        <v>0</v>
      </c>
      <c r="I15" s="47">
        <v>0</v>
      </c>
    </row>
    <row r="16" spans="2:11" x14ac:dyDescent="0.25">
      <c r="B16" s="97" t="s">
        <v>14</v>
      </c>
      <c r="C16" s="46">
        <v>0</v>
      </c>
      <c r="D16" s="46">
        <v>0</v>
      </c>
      <c r="E16" s="46">
        <v>0</v>
      </c>
      <c r="F16" s="46">
        <v>0</v>
      </c>
      <c r="G16" s="144">
        <f>'4´33´´'!K44+'Water Walk'!K47+'Mikrophonie I'!K40+'Pendelum Music'!K53</f>
        <v>100</v>
      </c>
      <c r="H16" s="46">
        <v>0</v>
      </c>
      <c r="I16" s="47">
        <v>0</v>
      </c>
    </row>
    <row r="17" spans="2:9" x14ac:dyDescent="0.25">
      <c r="B17" s="97" t="s">
        <v>32</v>
      </c>
      <c r="C17" s="46">
        <v>0</v>
      </c>
      <c r="D17" s="46">
        <v>0</v>
      </c>
      <c r="E17" s="46">
        <v>0</v>
      </c>
      <c r="F17" s="46">
        <v>0</v>
      </c>
      <c r="G17" s="144">
        <f>'4´33´´'!K45+'Water Walk'!K48+'Mikrophonie I'!K41+'Pendelum Music'!K54</f>
        <v>167</v>
      </c>
      <c r="H17" s="46">
        <v>0</v>
      </c>
      <c r="I17" s="47">
        <v>0</v>
      </c>
    </row>
    <row r="18" spans="2:9" x14ac:dyDescent="0.25">
      <c r="B18" s="98" t="s">
        <v>25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145">
        <f>'4´33´´'!L46+'4´33´´'!L47+'4´33´´'!L48+'Water Walk'!L49+'Water Walk'!L50+'Water Walk'!L51+'Mikrophonie I'!L42+'Mikrophonie I'!L43+'Pendelum Music'!L55+'Pendelum Music'!L56+'Pendelum Music'!L57</f>
        <v>153</v>
      </c>
      <c r="I18" s="47">
        <v>0</v>
      </c>
    </row>
    <row r="19" spans="2:9" x14ac:dyDescent="0.25">
      <c r="B19" s="77" t="s">
        <v>26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146">
        <f>'4´33´´'!M50+'4´33´´'!M49+'Water Walk'!M52+'Water Walk'!M53+'Mikrophonie I'!M44+'Mikrophonie I'!M45+'Pendelum Music'!M58+'Pendelum Music'!M59</f>
        <v>751</v>
      </c>
    </row>
    <row r="20" spans="2:9" x14ac:dyDescent="0.25">
      <c r="B20" s="147" t="s">
        <v>27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152">
        <v>0</v>
      </c>
      <c r="I20" s="153">
        <f>'4´33´´'!M51+'Water Walk'!M54+'Pendelum Music'!M60</f>
        <v>40</v>
      </c>
    </row>
    <row r="21" spans="2:9" x14ac:dyDescent="0.25">
      <c r="B21" s="50"/>
      <c r="C21" s="51"/>
      <c r="D21" s="51"/>
      <c r="E21" s="51"/>
      <c r="F21" s="51"/>
      <c r="G21" s="51"/>
      <c r="H21" s="51"/>
      <c r="I21" s="28"/>
    </row>
    <row r="22" spans="2:9" x14ac:dyDescent="0.25">
      <c r="B22" s="50"/>
      <c r="C22" s="51"/>
      <c r="D22" s="51"/>
      <c r="E22" s="51"/>
      <c r="F22" s="51"/>
      <c r="G22" s="51"/>
      <c r="H22" s="51"/>
      <c r="I22" s="28"/>
    </row>
    <row r="23" spans="2:9" x14ac:dyDescent="0.25">
      <c r="B23" s="50"/>
      <c r="C23" s="51"/>
      <c r="D23" s="51"/>
      <c r="E23" s="51"/>
      <c r="F23" s="51"/>
      <c r="G23" s="51"/>
      <c r="H23" s="51"/>
      <c r="I23" s="28"/>
    </row>
    <row r="24" spans="2:9" x14ac:dyDescent="0.25">
      <c r="B24" s="50"/>
      <c r="C24" s="51"/>
      <c r="D24" s="51"/>
      <c r="E24" s="51"/>
      <c r="F24" s="51"/>
      <c r="G24" s="51"/>
      <c r="H24" s="51"/>
      <c r="I24" s="28"/>
    </row>
    <row r="25" spans="2:9" x14ac:dyDescent="0.25">
      <c r="B25" s="50"/>
      <c r="C25" s="51"/>
      <c r="D25" s="51"/>
      <c r="E25" s="51"/>
      <c r="F25" s="51"/>
      <c r="G25" s="51"/>
      <c r="H25" s="51"/>
      <c r="I25" s="28"/>
    </row>
    <row r="26" spans="2:9" x14ac:dyDescent="0.25">
      <c r="B26" s="50"/>
      <c r="C26" s="51"/>
      <c r="D26" s="51"/>
      <c r="E26" s="51"/>
      <c r="F26" s="51"/>
      <c r="G26" s="51"/>
      <c r="H26" s="51"/>
      <c r="I26" s="28"/>
    </row>
    <row r="27" spans="2:9" x14ac:dyDescent="0.25">
      <c r="B27" s="50"/>
      <c r="C27" s="51"/>
      <c r="D27" s="51"/>
      <c r="E27" s="51"/>
      <c r="F27" s="51"/>
      <c r="G27" s="51"/>
      <c r="H27" s="51"/>
      <c r="I27" s="28"/>
    </row>
    <row r="28" spans="2:9" x14ac:dyDescent="0.25">
      <c r="B28" s="50"/>
      <c r="C28" s="51"/>
      <c r="D28" s="51"/>
      <c r="E28" s="51"/>
      <c r="F28" s="51"/>
      <c r="G28" s="51"/>
      <c r="H28" s="51"/>
      <c r="I28" s="28"/>
    </row>
    <row r="29" spans="2:9" x14ac:dyDescent="0.25">
      <c r="B29" s="50"/>
      <c r="C29" s="51"/>
      <c r="D29" s="51"/>
      <c r="E29" s="51"/>
      <c r="F29" s="51"/>
      <c r="G29" s="51"/>
      <c r="H29" s="51"/>
      <c r="I29" s="28"/>
    </row>
    <row r="30" spans="2:9" x14ac:dyDescent="0.25">
      <c r="B30" s="50"/>
      <c r="C30" s="51"/>
      <c r="D30" s="51"/>
      <c r="E30" s="51"/>
      <c r="F30" s="51"/>
      <c r="G30" s="51"/>
      <c r="H30" s="51"/>
      <c r="I30" s="28"/>
    </row>
    <row r="31" spans="2:9" x14ac:dyDescent="0.25">
      <c r="B31" s="50"/>
      <c r="C31" s="51"/>
      <c r="D31" s="51"/>
      <c r="E31" s="51"/>
      <c r="F31" s="51"/>
      <c r="G31" s="51"/>
      <c r="H31" s="51"/>
      <c r="I31" s="28"/>
    </row>
    <row r="32" spans="2:9" x14ac:dyDescent="0.25">
      <c r="B32" s="50"/>
      <c r="C32" s="51"/>
      <c r="D32" s="51"/>
      <c r="E32" s="51"/>
      <c r="F32" s="51"/>
      <c r="G32" s="51"/>
      <c r="H32" s="51"/>
      <c r="I32" s="28"/>
    </row>
    <row r="33" spans="2:9" x14ac:dyDescent="0.25">
      <c r="B33" s="50"/>
      <c r="C33" s="51"/>
      <c r="D33" s="51"/>
      <c r="E33" s="51"/>
      <c r="F33" s="51"/>
      <c r="G33" s="51"/>
      <c r="H33" s="51"/>
      <c r="I33" s="28"/>
    </row>
    <row r="34" spans="2:9" x14ac:dyDescent="0.25">
      <c r="B34" s="50"/>
      <c r="C34" s="51"/>
      <c r="D34" s="51"/>
      <c r="E34" s="51"/>
      <c r="F34" s="51"/>
      <c r="G34" s="51"/>
      <c r="H34" s="51"/>
      <c r="I34" s="28"/>
    </row>
    <row r="35" spans="2:9" x14ac:dyDescent="0.25">
      <c r="B35" s="50"/>
      <c r="C35" s="51"/>
      <c r="D35" s="51"/>
      <c r="E35" s="51"/>
      <c r="F35" s="51"/>
      <c r="G35" s="51"/>
      <c r="H35" s="51"/>
      <c r="I35" s="28"/>
    </row>
    <row r="36" spans="2:9" x14ac:dyDescent="0.25">
      <c r="B36" s="50"/>
      <c r="C36" s="51"/>
      <c r="D36" s="51"/>
      <c r="E36" s="51"/>
      <c r="F36" s="51"/>
      <c r="G36" s="51"/>
      <c r="H36" s="51"/>
      <c r="I36" s="28"/>
    </row>
    <row r="37" spans="2:9" x14ac:dyDescent="0.25">
      <c r="B37" s="50"/>
      <c r="C37" s="51"/>
      <c r="D37" s="51"/>
      <c r="E37" s="51"/>
      <c r="F37" s="51"/>
      <c r="G37" s="51"/>
      <c r="H37" s="51"/>
      <c r="I37" s="28"/>
    </row>
    <row r="38" spans="2:9" x14ac:dyDescent="0.25">
      <c r="B38" s="50"/>
      <c r="C38" s="51"/>
      <c r="D38" s="51"/>
      <c r="E38" s="51"/>
      <c r="F38" s="51"/>
      <c r="G38" s="51"/>
      <c r="H38" s="51"/>
      <c r="I38" s="28"/>
    </row>
    <row r="39" spans="2:9" x14ac:dyDescent="0.25">
      <c r="B39" s="50"/>
      <c r="C39" s="51"/>
      <c r="D39" s="51"/>
      <c r="E39" s="51"/>
      <c r="F39" s="51"/>
      <c r="G39" s="51"/>
      <c r="H39" s="51"/>
      <c r="I39" s="28"/>
    </row>
    <row r="40" spans="2:9" x14ac:dyDescent="0.25">
      <c r="B40" s="50"/>
      <c r="C40" s="51"/>
      <c r="D40" s="51"/>
      <c r="E40" s="51"/>
      <c r="F40" s="51"/>
      <c r="G40" s="51"/>
      <c r="H40" s="51"/>
      <c r="I40" s="28"/>
    </row>
    <row r="41" spans="2:9" x14ac:dyDescent="0.25">
      <c r="B41" s="50"/>
      <c r="C41" s="51"/>
      <c r="D41" s="51"/>
      <c r="E41" s="51"/>
      <c r="F41" s="51"/>
      <c r="G41" s="51"/>
      <c r="H41" s="51"/>
      <c r="I41" s="28"/>
    </row>
    <row r="42" spans="2:9" x14ac:dyDescent="0.25">
      <c r="B42" s="50"/>
      <c r="C42" s="51"/>
      <c r="D42" s="51"/>
      <c r="E42" s="51"/>
      <c r="F42" s="51"/>
      <c r="G42" s="51"/>
      <c r="H42" s="51"/>
      <c r="I42" s="28"/>
    </row>
    <row r="43" spans="2:9" x14ac:dyDescent="0.25">
      <c r="B43" s="50"/>
      <c r="C43" s="51"/>
      <c r="D43" s="51"/>
      <c r="E43" s="51"/>
      <c r="F43" s="51"/>
      <c r="G43" s="51"/>
      <c r="H43" s="51"/>
      <c r="I43" s="28"/>
    </row>
    <row r="44" spans="2:9" x14ac:dyDescent="0.25">
      <c r="B44" s="50"/>
      <c r="C44" s="51"/>
      <c r="D44" s="51"/>
      <c r="E44" s="51"/>
      <c r="F44" s="51"/>
      <c r="G44" s="51"/>
      <c r="H44" s="51"/>
      <c r="I44" s="28"/>
    </row>
    <row r="45" spans="2:9" x14ac:dyDescent="0.25">
      <c r="B45" s="50"/>
      <c r="C45" s="51"/>
      <c r="D45" s="51"/>
      <c r="E45" s="51"/>
      <c r="F45" s="51"/>
      <c r="G45" s="51"/>
      <c r="H45" s="51"/>
      <c r="I45" s="28"/>
    </row>
    <row r="46" spans="2:9" x14ac:dyDescent="0.25">
      <c r="B46" s="50"/>
      <c r="C46" s="51"/>
      <c r="D46" s="51"/>
      <c r="E46" s="51"/>
      <c r="F46" s="51"/>
      <c r="G46" s="51"/>
      <c r="H46" s="51"/>
      <c r="I46" s="28"/>
    </row>
    <row r="47" spans="2:9" x14ac:dyDescent="0.25">
      <c r="B47" s="50"/>
      <c r="C47" s="51"/>
      <c r="D47" s="51"/>
      <c r="E47" s="51"/>
      <c r="F47" s="51"/>
      <c r="G47" s="51"/>
      <c r="H47" s="51"/>
      <c r="I47" s="28"/>
    </row>
    <row r="48" spans="2:9" x14ac:dyDescent="0.25">
      <c r="B48" s="52"/>
      <c r="C48" s="53"/>
      <c r="D48" s="53"/>
      <c r="E48" s="53"/>
      <c r="F48" s="53"/>
      <c r="G48" s="53"/>
      <c r="H48" s="53"/>
      <c r="I48" s="41"/>
    </row>
    <row r="51" spans="1:6" ht="21" x14ac:dyDescent="0.35">
      <c r="B51" s="10" t="s">
        <v>112</v>
      </c>
    </row>
    <row r="54" spans="1:6" x14ac:dyDescent="0.25">
      <c r="B54" s="162"/>
      <c r="C54" s="163"/>
      <c r="D54" s="161"/>
      <c r="E54" s="160"/>
      <c r="F54" t="s">
        <v>123</v>
      </c>
    </row>
    <row r="55" spans="1:6" x14ac:dyDescent="0.25">
      <c r="B55" t="s">
        <v>116</v>
      </c>
      <c r="C55" t="s">
        <v>189</v>
      </c>
      <c r="D55" t="s">
        <v>119</v>
      </c>
      <c r="E55" t="s">
        <v>190</v>
      </c>
    </row>
    <row r="56" spans="1:6" x14ac:dyDescent="0.25">
      <c r="A56" s="120" t="s">
        <v>20</v>
      </c>
      <c r="B56" s="126">
        <f>'4´33´´'!P31+'4´33´´'!P32+'4´33´´'!P33</f>
        <v>0.13355048859934854</v>
      </c>
      <c r="C56" s="126">
        <f>'Water Walk'!P31+'Water Walk'!P32+'Water Walk'!P33+'Water Walk'!P34</f>
        <v>0.15096618357487923</v>
      </c>
      <c r="D56" s="126">
        <f>'Mikrophonie I'!P32</f>
        <v>0.16190476190476191</v>
      </c>
      <c r="E56" s="126">
        <f>'Pendelum Music'!P40+'Pendelum Music'!P41+'Pendelum Music'!P42+'Pendelum Music'!P43</f>
        <v>0.14969135802469136</v>
      </c>
      <c r="F56" s="164">
        <f>(E56+D56+C56+B56)/4</f>
        <v>0.14902819802592027</v>
      </c>
    </row>
    <row r="57" spans="1:6" x14ac:dyDescent="0.25">
      <c r="A57" s="121" t="s">
        <v>21</v>
      </c>
      <c r="B57" s="127">
        <f>'4´33´´'!Q34</f>
        <v>3.9087947882736153E-2</v>
      </c>
      <c r="C57" s="134">
        <v>0</v>
      </c>
      <c r="D57" s="127">
        <f>'Mikrophonie I'!Q33</f>
        <v>1.9047619047619049E-2</v>
      </c>
      <c r="E57" s="127">
        <f>'Pendelum Music'!Q44</f>
        <v>1.8518518518518517E-2</v>
      </c>
      <c r="F57" s="164">
        <f t="shared" ref="F57:F69" si="0">(E57+D57+C57+B57)/4</f>
        <v>1.9163521362218432E-2</v>
      </c>
    </row>
    <row r="58" spans="1:6" x14ac:dyDescent="0.25">
      <c r="A58" s="121" t="s">
        <v>114</v>
      </c>
      <c r="B58" s="127">
        <f>'4´33´´'!Q35</f>
        <v>2.9315960912052116E-2</v>
      </c>
      <c r="C58" s="127">
        <f>'Water Walk'!Q35+'Water Walk'!Q36+'Water Walk'!Q38</f>
        <v>4.1062801932367152E-2</v>
      </c>
      <c r="D58" s="127">
        <f>'Mikrophonie I'!Q34</f>
        <v>7.6190476190476197E-2</v>
      </c>
      <c r="E58" s="127">
        <f>'Pendelum Music'!Q45</f>
        <v>2.4691358024691357E-2</v>
      </c>
      <c r="F58" s="164">
        <f t="shared" si="0"/>
        <v>4.2815149264896712E-2</v>
      </c>
    </row>
    <row r="59" spans="1:6" x14ac:dyDescent="0.25">
      <c r="A59" s="121" t="s">
        <v>113</v>
      </c>
      <c r="B59" s="134">
        <v>0</v>
      </c>
      <c r="C59" s="127">
        <f>'Water Walk'!Q37</f>
        <v>3.2608695652173912E-2</v>
      </c>
      <c r="D59" s="133">
        <v>0</v>
      </c>
      <c r="E59" s="127">
        <f>'Pendelum Music'!Q46+'Pendelum Music'!Q47</f>
        <v>0.16203703703703703</v>
      </c>
      <c r="F59" s="164">
        <f t="shared" si="0"/>
        <v>4.8661433172302739E-2</v>
      </c>
    </row>
    <row r="60" spans="1:6" x14ac:dyDescent="0.25">
      <c r="A60" s="122" t="s">
        <v>22</v>
      </c>
      <c r="B60" s="128">
        <f>'4´33´´'!R36+'4´33´´'!R37+'4´33´´'!R38</f>
        <v>0.24755700325732899</v>
      </c>
      <c r="C60" s="128">
        <f>'Water Walk'!R39+'Water Walk'!R40+'Water Walk'!R41</f>
        <v>0.12077294685990338</v>
      </c>
      <c r="D60" s="128">
        <f>'Mikrophonie I'!R35</f>
        <v>3.8095238095238099E-2</v>
      </c>
      <c r="E60" s="128">
        <f>'Pendelum Music'!R48</f>
        <v>0.10648148148148148</v>
      </c>
      <c r="F60" s="164">
        <f t="shared" si="0"/>
        <v>0.12822666742348798</v>
      </c>
    </row>
    <row r="61" spans="1:6" x14ac:dyDescent="0.25">
      <c r="A61" s="157" t="s">
        <v>121</v>
      </c>
      <c r="B61" s="158">
        <f>B62+B63</f>
        <v>0.21172638436482086</v>
      </c>
      <c r="C61" s="158">
        <f>C62+C63</f>
        <v>0.10144927536231885</v>
      </c>
      <c r="D61" s="159">
        <f>D62+D63</f>
        <v>9.5238095238095233E-2</v>
      </c>
      <c r="E61" s="158">
        <f>E62+E63</f>
        <v>9.722222222222221E-2</v>
      </c>
      <c r="F61" s="164">
        <f t="shared" si="0"/>
        <v>0.12640899429686428</v>
      </c>
    </row>
    <row r="62" spans="1:6" x14ac:dyDescent="0.25">
      <c r="A62" s="123" t="s">
        <v>14</v>
      </c>
      <c r="B62" s="129">
        <f>'4´33´´'!S40+'4´33´´'!S41</f>
        <v>0.14983713355048861</v>
      </c>
      <c r="C62" s="129">
        <f>'Water Walk'!S43+'Water Walk'!S44</f>
        <v>4.9516908212560391E-2</v>
      </c>
      <c r="D62" s="129">
        <f>'Mikrophonie I'!S37</f>
        <v>3.8095238095238099E-2</v>
      </c>
      <c r="E62" s="129">
        <f>'Pendelum Music'!S50</f>
        <v>5.5555555555555552E-2</v>
      </c>
      <c r="F62" s="164">
        <f t="shared" si="0"/>
        <v>7.3251208853460661E-2</v>
      </c>
    </row>
    <row r="63" spans="1:6" x14ac:dyDescent="0.25">
      <c r="A63" s="123" t="s">
        <v>32</v>
      </c>
      <c r="B63" s="129">
        <f>'4´33´´'!S42</f>
        <v>6.1889250814332247E-2</v>
      </c>
      <c r="C63" s="129">
        <f>'Water Walk'!S45</f>
        <v>5.1932367149758456E-2</v>
      </c>
      <c r="D63" s="129">
        <f>'Mikrophonie I'!S38</f>
        <v>5.7142857142857141E-2</v>
      </c>
      <c r="E63" s="129">
        <f>'Pendelum Music'!S51</f>
        <v>4.1666666666666664E-2</v>
      </c>
      <c r="F63" s="164">
        <f t="shared" si="0"/>
        <v>5.3157785443403625E-2</v>
      </c>
    </row>
    <row r="64" spans="1:6" x14ac:dyDescent="0.25">
      <c r="A64" s="154" t="s">
        <v>122</v>
      </c>
      <c r="B64" s="155">
        <f>B65+B66</f>
        <v>0.13680781758957655</v>
      </c>
      <c r="C64" s="155">
        <f>C65+C66</f>
        <v>0.1111111111111111</v>
      </c>
      <c r="D64" s="156">
        <f>D65+D66</f>
        <v>0.23809523809523811</v>
      </c>
      <c r="E64" s="155">
        <f>E65+E66</f>
        <v>0.16666666666666666</v>
      </c>
      <c r="F64" s="164">
        <f>(E64+D64+C64+B64)/4</f>
        <v>0.16317020836564811</v>
      </c>
    </row>
    <row r="65" spans="1:6" x14ac:dyDescent="0.25">
      <c r="A65" s="7" t="s">
        <v>14</v>
      </c>
      <c r="B65" s="130">
        <f>'4´33´´'!T44</f>
        <v>7.1661237785016291E-2</v>
      </c>
      <c r="C65" s="130">
        <f>'Water Walk'!T47</f>
        <v>5.5555555555555552E-2</v>
      </c>
      <c r="D65" s="130">
        <f>'Mikrophonie I'!T40</f>
        <v>2.8571428571428571E-2</v>
      </c>
      <c r="E65" s="130">
        <f>'Pendelum Music'!T53</f>
        <v>4.4753086419753084E-2</v>
      </c>
      <c r="F65" s="164">
        <f t="shared" si="0"/>
        <v>5.0135327082938379E-2</v>
      </c>
    </row>
    <row r="66" spans="1:6" x14ac:dyDescent="0.25">
      <c r="A66" s="7" t="s">
        <v>32</v>
      </c>
      <c r="B66" s="130">
        <f>'4´33´´'!T45</f>
        <v>6.5146579804560262E-2</v>
      </c>
      <c r="C66" s="130">
        <f>'Water Walk'!T48</f>
        <v>5.5555555555555552E-2</v>
      </c>
      <c r="D66" s="130">
        <f>'Mikrophonie I'!T41</f>
        <v>0.20952380952380953</v>
      </c>
      <c r="E66" s="130">
        <f>'Pendelum Music'!T54</f>
        <v>0.12191358024691358</v>
      </c>
      <c r="F66" s="164">
        <f t="shared" si="0"/>
        <v>0.11303488128270975</v>
      </c>
    </row>
    <row r="67" spans="1:6" x14ac:dyDescent="0.25">
      <c r="A67" s="124" t="s">
        <v>124</v>
      </c>
      <c r="B67" s="131">
        <f>'4´33´´'!U46+'4´33´´'!U47+'4´33´´'!U48</f>
        <v>4.8859934853420196E-2</v>
      </c>
      <c r="C67" s="131">
        <f>'Water Walk'!U49+'Water Walk'!U50+'Water Walk'!U51</f>
        <v>0.11835748792270531</v>
      </c>
      <c r="D67" s="131">
        <f>'Mikrophonie I'!U42+'Mikrophonie I'!U43</f>
        <v>0.14285714285714285</v>
      </c>
      <c r="E67" s="131">
        <f>'Pendelum Music'!U55+'Pendelum Music'!U56+'Pendelum Music'!U57</f>
        <v>3.8580246913580245E-2</v>
      </c>
      <c r="F67" s="164">
        <f t="shared" si="0"/>
        <v>8.7163703136712151E-2</v>
      </c>
    </row>
    <row r="68" spans="1:6" x14ac:dyDescent="0.25">
      <c r="A68" s="125" t="s">
        <v>115</v>
      </c>
      <c r="B68" s="132">
        <f>'4´33´´'!V49+'4´33´´'!V50</f>
        <v>0.30944625407166126</v>
      </c>
      <c r="C68" s="132">
        <f>'Water Walk'!V52+'Water Walk'!V53</f>
        <v>0.42995169082125606</v>
      </c>
      <c r="D68" s="132">
        <f>'Mikrophonie I'!V44+'Mikrophonie I'!V45</f>
        <v>0.44761904761904758</v>
      </c>
      <c r="E68" s="132">
        <f>'Pendelum Music'!V58+'Pendelum Music'!V59</f>
        <v>0.39043209876543211</v>
      </c>
      <c r="F68" s="164">
        <f t="shared" si="0"/>
        <v>0.39436227281934932</v>
      </c>
    </row>
    <row r="69" spans="1:6" x14ac:dyDescent="0.25">
      <c r="A69" s="148" t="s">
        <v>27</v>
      </c>
      <c r="B69" s="149">
        <f>'4´33´´'!V51</f>
        <v>3.9087947882736153E-2</v>
      </c>
      <c r="C69" s="149">
        <f>'Water Walk'!V54</f>
        <v>3.0193236714975844E-2</v>
      </c>
      <c r="D69" s="150">
        <v>0</v>
      </c>
      <c r="E69" s="149">
        <f>'Pendelum Music'!V60</f>
        <v>4.6296296296296294E-3</v>
      </c>
      <c r="F69" s="164">
        <f t="shared" si="0"/>
        <v>1.8477703556835409E-2</v>
      </c>
    </row>
    <row r="72" spans="1:6" x14ac:dyDescent="0.25">
      <c r="D72" s="114"/>
    </row>
  </sheetData>
  <pageMargins left="0.7" right="0.7" top="0.78740157499999996" bottom="0.78740157499999996" header="0.3" footer="0.3"/>
  <pageSetup paperSize="9" scale="3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84CE2-5CF6-4595-8358-1A052B46B1CC}">
  <sheetPr>
    <tabColor theme="9" tint="0.59999389629810485"/>
    <pageSetUpPr fitToPage="1"/>
  </sheetPr>
  <dimension ref="A2:V53"/>
  <sheetViews>
    <sheetView topLeftCell="D25" zoomScaleNormal="100" workbookViewId="0">
      <selection activeCell="V49" sqref="V49:V51"/>
    </sheetView>
  </sheetViews>
  <sheetFormatPr baseColWidth="10" defaultRowHeight="15" x14ac:dyDescent="0.25"/>
  <cols>
    <col min="1" max="1" width="22.85546875" style="12" customWidth="1"/>
    <col min="2" max="2" width="54.7109375" style="12" customWidth="1"/>
    <col min="3" max="3" width="16" style="12" customWidth="1"/>
    <col min="4" max="4" width="15.7109375" style="12" customWidth="1"/>
    <col min="5" max="5" width="12.85546875" customWidth="1"/>
    <col min="6" max="6" width="16.85546875" customWidth="1"/>
    <col min="8" max="8" width="18" customWidth="1"/>
    <col min="13" max="13" width="18.7109375" customWidth="1"/>
    <col min="15" max="15" width="21.5703125" customWidth="1"/>
  </cols>
  <sheetData>
    <row r="2" spans="1:13" ht="21" x14ac:dyDescent="0.25">
      <c r="A2" s="11" t="s">
        <v>85</v>
      </c>
    </row>
    <row r="4" spans="1:13" ht="18.75" x14ac:dyDescent="0.25">
      <c r="A4" s="22" t="s">
        <v>35</v>
      </c>
      <c r="B4" s="23" t="s">
        <v>56</v>
      </c>
      <c r="C4" s="24"/>
      <c r="D4" s="24"/>
      <c r="E4" s="25"/>
      <c r="F4" s="48"/>
      <c r="G4" s="49"/>
      <c r="H4" s="49"/>
      <c r="I4" s="49"/>
      <c r="J4" s="49"/>
      <c r="K4" s="49"/>
      <c r="L4" s="49"/>
      <c r="M4" s="25"/>
    </row>
    <row r="5" spans="1:13" x14ac:dyDescent="0.25">
      <c r="A5" s="26"/>
      <c r="B5" s="27"/>
      <c r="C5" s="27"/>
      <c r="D5" s="27"/>
      <c r="E5" s="28"/>
      <c r="F5" s="50"/>
      <c r="G5" s="51"/>
      <c r="H5" s="51"/>
      <c r="I5" s="51"/>
      <c r="J5" s="51"/>
      <c r="K5" s="51"/>
      <c r="L5" s="51"/>
      <c r="M5" s="28"/>
    </row>
    <row r="6" spans="1:13" x14ac:dyDescent="0.25">
      <c r="A6" s="39" t="s">
        <v>46</v>
      </c>
      <c r="B6" s="24"/>
      <c r="C6" s="24"/>
      <c r="D6" s="24"/>
      <c r="E6" s="25"/>
      <c r="F6" s="50"/>
      <c r="G6" s="51"/>
      <c r="H6" s="51"/>
      <c r="I6" s="51"/>
      <c r="J6" s="51"/>
      <c r="K6" s="51"/>
      <c r="L6" s="51"/>
      <c r="M6" s="28"/>
    </row>
    <row r="7" spans="1:13" x14ac:dyDescent="0.25">
      <c r="A7" s="30" t="s">
        <v>36</v>
      </c>
      <c r="B7" s="31" t="s">
        <v>54</v>
      </c>
      <c r="C7" s="27"/>
      <c r="D7" s="27"/>
      <c r="E7" s="28"/>
      <c r="F7" s="50"/>
      <c r="G7" s="51"/>
      <c r="H7" s="51"/>
      <c r="I7" s="51"/>
      <c r="J7" s="51"/>
      <c r="K7" s="51"/>
      <c r="L7" s="51"/>
      <c r="M7" s="28"/>
    </row>
    <row r="8" spans="1:13" x14ac:dyDescent="0.25">
      <c r="A8" s="30" t="s">
        <v>45</v>
      </c>
      <c r="B8" s="32" t="s">
        <v>55</v>
      </c>
      <c r="C8" s="27"/>
      <c r="D8" s="27"/>
      <c r="E8" s="28"/>
      <c r="F8" s="50"/>
      <c r="G8" s="51"/>
      <c r="H8" s="51"/>
      <c r="I8" s="51"/>
      <c r="J8" s="51"/>
      <c r="K8" s="51"/>
      <c r="L8" s="51"/>
      <c r="M8" s="28"/>
    </row>
    <row r="9" spans="1:13" x14ac:dyDescent="0.25">
      <c r="A9" s="30" t="s">
        <v>37</v>
      </c>
      <c r="B9" s="78">
        <v>44138</v>
      </c>
      <c r="C9" s="27"/>
      <c r="D9" s="27"/>
      <c r="E9" s="28"/>
      <c r="F9" s="50"/>
      <c r="G9" s="51"/>
      <c r="H9" s="51"/>
      <c r="I9" s="51"/>
      <c r="J9" s="51"/>
      <c r="K9" s="51"/>
      <c r="L9" s="51"/>
      <c r="M9" s="28"/>
    </row>
    <row r="10" spans="1:13" x14ac:dyDescent="0.25">
      <c r="A10" s="30" t="s">
        <v>38</v>
      </c>
      <c r="B10" s="79" t="s">
        <v>57</v>
      </c>
      <c r="C10" s="27"/>
      <c r="D10" s="27"/>
      <c r="E10" s="28"/>
      <c r="F10" s="50"/>
      <c r="G10" s="51"/>
      <c r="H10" s="51"/>
      <c r="I10" s="51"/>
      <c r="J10" s="51"/>
      <c r="K10" s="51"/>
      <c r="L10" s="51"/>
      <c r="M10" s="28"/>
    </row>
    <row r="11" spans="1:13" x14ac:dyDescent="0.25">
      <c r="A11" s="30" t="s">
        <v>48</v>
      </c>
      <c r="B11" s="80">
        <v>118242</v>
      </c>
      <c r="C11" s="27"/>
      <c r="D11" s="27"/>
      <c r="E11" s="28"/>
      <c r="F11" s="50"/>
      <c r="G11" s="51"/>
      <c r="H11" s="51"/>
      <c r="I11" s="51"/>
      <c r="J11" s="51"/>
      <c r="K11" s="51"/>
      <c r="L11" s="51"/>
      <c r="M11" s="28"/>
    </row>
    <row r="12" spans="1:13" ht="30" x14ac:dyDescent="0.25">
      <c r="A12" s="40" t="s">
        <v>49</v>
      </c>
      <c r="B12" s="36" t="s">
        <v>58</v>
      </c>
      <c r="C12" s="38"/>
      <c r="D12" s="38"/>
      <c r="E12" s="41"/>
      <c r="F12" s="50"/>
      <c r="G12" s="51"/>
      <c r="H12" s="51"/>
      <c r="I12" s="51"/>
      <c r="J12" s="51"/>
      <c r="K12" s="51"/>
      <c r="L12" s="51"/>
      <c r="M12" s="28"/>
    </row>
    <row r="13" spans="1:13" x14ac:dyDescent="0.25">
      <c r="A13" s="39" t="s">
        <v>47</v>
      </c>
      <c r="B13" s="24"/>
      <c r="C13" s="24"/>
      <c r="D13" s="24"/>
      <c r="E13" s="25"/>
      <c r="F13" s="50"/>
      <c r="G13" s="51"/>
      <c r="H13" s="51"/>
      <c r="I13" s="51"/>
      <c r="J13" s="51"/>
      <c r="K13" s="51"/>
      <c r="L13" s="51"/>
      <c r="M13" s="28"/>
    </row>
    <row r="14" spans="1:13" x14ac:dyDescent="0.25">
      <c r="A14" s="30" t="s">
        <v>39</v>
      </c>
      <c r="B14" s="31" t="s">
        <v>59</v>
      </c>
      <c r="C14" s="27"/>
      <c r="D14" s="27"/>
      <c r="E14" s="28"/>
      <c r="F14" s="50"/>
      <c r="G14" s="51"/>
      <c r="H14" s="51"/>
      <c r="I14" s="51"/>
      <c r="J14" s="51"/>
      <c r="K14" s="51"/>
      <c r="L14" s="51"/>
      <c r="M14" s="28"/>
    </row>
    <row r="15" spans="1:13" ht="45" customHeight="1" x14ac:dyDescent="0.25">
      <c r="A15" s="30" t="s">
        <v>40</v>
      </c>
      <c r="B15" s="206" t="s">
        <v>69</v>
      </c>
      <c r="C15" s="206"/>
      <c r="D15" s="206"/>
      <c r="E15" s="28"/>
      <c r="F15" s="50"/>
      <c r="G15" s="51"/>
      <c r="H15" s="51"/>
      <c r="I15" s="51"/>
      <c r="J15" s="51"/>
      <c r="K15" s="51"/>
      <c r="L15" s="51"/>
      <c r="M15" s="28"/>
    </row>
    <row r="16" spans="1:13" x14ac:dyDescent="0.25">
      <c r="A16" s="30" t="s">
        <v>41</v>
      </c>
      <c r="B16" s="80">
        <v>389000</v>
      </c>
      <c r="C16" s="27"/>
      <c r="D16" s="27"/>
      <c r="E16" s="28"/>
      <c r="F16" s="50"/>
      <c r="G16" s="51"/>
      <c r="H16" s="51"/>
      <c r="I16" s="51"/>
      <c r="J16" s="51"/>
      <c r="K16" s="51"/>
      <c r="L16" s="51"/>
      <c r="M16" s="28"/>
    </row>
    <row r="17" spans="1:22" x14ac:dyDescent="0.25">
      <c r="A17" s="30" t="s">
        <v>43</v>
      </c>
      <c r="B17" s="80">
        <v>1141</v>
      </c>
      <c r="C17" s="27"/>
      <c r="D17" s="27"/>
      <c r="E17" s="28"/>
      <c r="F17" s="50"/>
      <c r="G17" s="51"/>
      <c r="H17" s="51"/>
      <c r="I17" s="51"/>
      <c r="J17" s="51"/>
      <c r="K17" s="51"/>
      <c r="L17" s="51"/>
      <c r="M17" s="28"/>
    </row>
    <row r="18" spans="1:22" x14ac:dyDescent="0.25">
      <c r="A18" s="30" t="s">
        <v>42</v>
      </c>
      <c r="B18" s="80">
        <v>141043442</v>
      </c>
      <c r="C18" s="27"/>
      <c r="D18" s="27"/>
      <c r="E18" s="28"/>
      <c r="F18" s="50"/>
      <c r="G18" s="51"/>
      <c r="H18" s="51"/>
      <c r="I18" s="51"/>
      <c r="J18" s="51"/>
      <c r="K18" s="51"/>
      <c r="L18" s="51"/>
      <c r="M18" s="28"/>
      <c r="P18" s="5"/>
    </row>
    <row r="19" spans="1:22" x14ac:dyDescent="0.25">
      <c r="A19" s="40" t="s">
        <v>44</v>
      </c>
      <c r="B19" s="37" t="s">
        <v>60</v>
      </c>
      <c r="C19" s="38"/>
      <c r="D19" s="38"/>
      <c r="E19" s="41"/>
      <c r="F19" s="50"/>
      <c r="G19" s="51"/>
      <c r="H19" s="51"/>
      <c r="I19" s="51"/>
      <c r="J19" s="51"/>
      <c r="K19" s="51"/>
      <c r="L19" s="51"/>
      <c r="M19" s="28"/>
      <c r="P19" s="5"/>
    </row>
    <row r="20" spans="1:22" x14ac:dyDescent="0.25">
      <c r="A20" s="39" t="s">
        <v>50</v>
      </c>
      <c r="B20" s="24"/>
      <c r="C20" s="24"/>
      <c r="D20" s="24"/>
      <c r="E20" s="25"/>
      <c r="F20" s="51"/>
      <c r="G20" s="51"/>
      <c r="H20" s="51"/>
      <c r="I20" s="51"/>
      <c r="J20" s="51"/>
      <c r="K20" s="51"/>
      <c r="L20" s="51"/>
      <c r="M20" s="28"/>
      <c r="P20" s="5"/>
    </row>
    <row r="21" spans="1:22" x14ac:dyDescent="0.25">
      <c r="A21" s="30" t="s">
        <v>51</v>
      </c>
      <c r="B21" s="31" t="s">
        <v>61</v>
      </c>
      <c r="C21" s="27"/>
      <c r="D21" s="27"/>
      <c r="E21" s="28"/>
      <c r="F21" s="51"/>
      <c r="G21" s="51"/>
      <c r="H21" s="51"/>
      <c r="I21" s="51"/>
      <c r="J21" s="51"/>
      <c r="K21" s="51"/>
      <c r="L21" s="51"/>
      <c r="M21" s="28"/>
    </row>
    <row r="22" spans="1:22" x14ac:dyDescent="0.25">
      <c r="A22" s="30" t="s">
        <v>52</v>
      </c>
      <c r="B22" s="31" t="s">
        <v>184</v>
      </c>
      <c r="C22" s="27"/>
      <c r="D22" s="27"/>
      <c r="E22" s="28"/>
      <c r="F22" s="51"/>
      <c r="G22" s="51"/>
      <c r="H22" s="51"/>
      <c r="I22" s="51"/>
      <c r="J22" s="51"/>
      <c r="K22" s="51"/>
      <c r="L22" s="51"/>
      <c r="M22" s="28"/>
    </row>
    <row r="23" spans="1:22" x14ac:dyDescent="0.25">
      <c r="A23" s="34" t="s">
        <v>53</v>
      </c>
      <c r="B23" s="27"/>
      <c r="C23" s="27"/>
      <c r="D23" s="27"/>
      <c r="E23" s="28"/>
      <c r="F23" s="51"/>
      <c r="G23" s="51"/>
      <c r="H23" s="51"/>
      <c r="I23" s="51"/>
      <c r="J23" s="51"/>
      <c r="K23" s="51"/>
      <c r="L23" s="51"/>
      <c r="M23" s="28"/>
      <c r="P23" s="5"/>
    </row>
    <row r="24" spans="1:22" x14ac:dyDescent="0.25">
      <c r="A24" s="30"/>
      <c r="B24" s="31"/>
      <c r="C24" s="31"/>
      <c r="D24" s="31"/>
      <c r="E24" s="57"/>
      <c r="F24" s="51"/>
      <c r="G24" s="51"/>
      <c r="H24" s="51"/>
      <c r="I24" s="51"/>
      <c r="J24" s="51"/>
      <c r="K24" s="51"/>
      <c r="L24" s="51"/>
      <c r="M24" s="28"/>
      <c r="P24" s="5"/>
    </row>
    <row r="25" spans="1:22" x14ac:dyDescent="0.25">
      <c r="A25" s="26"/>
      <c r="B25" s="31"/>
      <c r="C25" s="31"/>
      <c r="D25" s="27"/>
      <c r="E25" s="55"/>
      <c r="F25" s="51"/>
      <c r="G25" s="51"/>
      <c r="H25" s="51"/>
      <c r="I25" s="51"/>
      <c r="J25" s="51"/>
      <c r="K25" s="51"/>
      <c r="L25" s="51"/>
      <c r="M25" s="28"/>
    </row>
    <row r="26" spans="1:22" x14ac:dyDescent="0.25">
      <c r="A26" s="26"/>
      <c r="B26" s="33"/>
      <c r="C26" s="31"/>
      <c r="D26" s="27"/>
      <c r="E26" s="56"/>
      <c r="F26" s="51"/>
      <c r="G26" s="51"/>
      <c r="H26" s="51"/>
      <c r="I26" s="51"/>
      <c r="J26" s="51"/>
      <c r="K26" s="51"/>
      <c r="L26" s="51"/>
      <c r="M26" s="28"/>
    </row>
    <row r="27" spans="1:22" x14ac:dyDescent="0.25">
      <c r="A27" s="26"/>
      <c r="B27" s="33"/>
      <c r="C27" s="33"/>
      <c r="D27" s="27"/>
      <c r="E27" s="57"/>
      <c r="F27" s="51"/>
      <c r="G27" s="51"/>
      <c r="H27" s="51"/>
      <c r="I27" s="51"/>
      <c r="J27" s="51"/>
      <c r="K27" s="51"/>
      <c r="L27" s="51"/>
      <c r="M27" s="28"/>
    </row>
    <row r="28" spans="1:22" ht="19.5" customHeight="1" x14ac:dyDescent="0.25">
      <c r="A28" s="26"/>
      <c r="B28" s="31"/>
      <c r="C28" s="31"/>
      <c r="D28" s="27"/>
      <c r="E28" s="55"/>
      <c r="F28" s="51"/>
      <c r="G28" s="51"/>
      <c r="H28" s="51"/>
      <c r="I28" s="51"/>
      <c r="J28" s="51"/>
      <c r="K28" s="51"/>
      <c r="L28" s="51"/>
      <c r="M28" s="28"/>
    </row>
    <row r="29" spans="1:22" s="46" customFormat="1" x14ac:dyDescent="0.25">
      <c r="A29" s="26"/>
      <c r="B29" s="33"/>
      <c r="C29" s="31"/>
      <c r="D29" s="27"/>
      <c r="E29" s="59"/>
      <c r="F29" s="52"/>
      <c r="G29" s="53"/>
      <c r="H29" s="53"/>
      <c r="I29" s="53"/>
      <c r="J29" s="53"/>
      <c r="K29" s="53"/>
      <c r="L29" s="53"/>
      <c r="M29" s="41"/>
    </row>
    <row r="30" spans="1:22" x14ac:dyDescent="0.25">
      <c r="A30" s="26"/>
      <c r="B30" s="27"/>
      <c r="C30" s="27"/>
      <c r="D30" s="27"/>
      <c r="E30" s="28"/>
      <c r="F30" s="42" t="s">
        <v>34</v>
      </c>
      <c r="G30" s="43" t="s">
        <v>20</v>
      </c>
      <c r="H30" s="43" t="s">
        <v>21</v>
      </c>
      <c r="I30" s="43" t="s">
        <v>22</v>
      </c>
      <c r="J30" s="43" t="s">
        <v>23</v>
      </c>
      <c r="K30" s="43" t="s">
        <v>24</v>
      </c>
      <c r="L30" s="43" t="s">
        <v>124</v>
      </c>
      <c r="M30" s="44" t="s">
        <v>26</v>
      </c>
      <c r="O30" s="42" t="s">
        <v>34</v>
      </c>
      <c r="P30" s="43" t="s">
        <v>20</v>
      </c>
      <c r="Q30" s="43" t="s">
        <v>21</v>
      </c>
      <c r="R30" s="43" t="s">
        <v>22</v>
      </c>
      <c r="S30" s="43" t="s">
        <v>23</v>
      </c>
      <c r="T30" s="43" t="s">
        <v>24</v>
      </c>
      <c r="U30" s="43" t="s">
        <v>124</v>
      </c>
      <c r="V30" s="44" t="s">
        <v>26</v>
      </c>
    </row>
    <row r="31" spans="1:22" x14ac:dyDescent="0.25">
      <c r="A31" s="26"/>
      <c r="B31" s="27"/>
      <c r="C31" s="27"/>
      <c r="D31" s="27"/>
      <c r="E31" s="28"/>
      <c r="F31" s="61" t="s">
        <v>28</v>
      </c>
      <c r="G31" s="13">
        <f>3+2+2</f>
        <v>7</v>
      </c>
      <c r="H31" s="71"/>
      <c r="I31" s="71"/>
      <c r="J31" s="71"/>
      <c r="K31" s="71"/>
      <c r="L31" s="71"/>
      <c r="M31" s="72"/>
      <c r="O31" s="61" t="s">
        <v>28</v>
      </c>
      <c r="P31" s="100">
        <f>Tab_433[[#This Row],[Information ]]/307</f>
        <v>2.2801302931596091E-2</v>
      </c>
      <c r="Q31" s="117"/>
      <c r="R31" s="117"/>
      <c r="S31" s="117"/>
      <c r="T31" s="117"/>
      <c r="U31" s="117"/>
      <c r="V31" s="118"/>
    </row>
    <row r="32" spans="1:22" x14ac:dyDescent="0.25">
      <c r="A32" s="26"/>
      <c r="B32" s="27"/>
      <c r="C32" s="27"/>
      <c r="D32" s="27"/>
      <c r="E32" s="28"/>
      <c r="F32" s="61" t="s">
        <v>6</v>
      </c>
      <c r="G32" s="13">
        <v>21</v>
      </c>
      <c r="H32" s="71"/>
      <c r="I32" s="71"/>
      <c r="J32" s="71"/>
      <c r="K32" s="71"/>
      <c r="L32" s="71"/>
      <c r="M32" s="72"/>
      <c r="O32" s="61" t="s">
        <v>6</v>
      </c>
      <c r="P32" s="100">
        <f>Tab_433[[#This Row],[Information ]]/307</f>
        <v>6.8403908794788276E-2</v>
      </c>
      <c r="Q32" s="117"/>
      <c r="R32" s="117"/>
      <c r="S32" s="117"/>
      <c r="T32" s="117"/>
      <c r="U32" s="117"/>
      <c r="V32" s="118"/>
    </row>
    <row r="33" spans="1:22" x14ac:dyDescent="0.25">
      <c r="A33" s="26"/>
      <c r="B33" s="27"/>
      <c r="C33" s="27"/>
      <c r="D33" s="27"/>
      <c r="E33" s="28"/>
      <c r="F33" s="61" t="s">
        <v>7</v>
      </c>
      <c r="G33" s="13">
        <v>13</v>
      </c>
      <c r="H33" s="71"/>
      <c r="I33" s="71"/>
      <c r="J33" s="71"/>
      <c r="K33" s="71"/>
      <c r="L33" s="71"/>
      <c r="M33" s="72"/>
      <c r="O33" s="61" t="s">
        <v>7</v>
      </c>
      <c r="P33" s="100">
        <f>Tab_433[[#This Row],[Information ]]/307</f>
        <v>4.2345276872964167E-2</v>
      </c>
      <c r="Q33" s="117"/>
      <c r="R33" s="117"/>
      <c r="S33" s="117"/>
      <c r="T33" s="117"/>
      <c r="U33" s="117"/>
      <c r="V33" s="118"/>
    </row>
    <row r="34" spans="1:22" x14ac:dyDescent="0.25">
      <c r="A34" s="26"/>
      <c r="B34" s="27"/>
      <c r="C34" s="27"/>
      <c r="D34" s="27"/>
      <c r="E34" s="28"/>
      <c r="F34" s="62" t="s">
        <v>9</v>
      </c>
      <c r="G34" s="8"/>
      <c r="H34" s="14">
        <v>12</v>
      </c>
      <c r="I34" s="46"/>
      <c r="J34" s="46"/>
      <c r="K34" s="46"/>
      <c r="L34" s="46"/>
      <c r="M34" s="47"/>
      <c r="O34" s="62" t="s">
        <v>9</v>
      </c>
      <c r="P34" s="103"/>
      <c r="Q34" s="104">
        <f>Tab_433[[#This Row],[Vergleiche ]]/307</f>
        <v>3.9087947882736153E-2</v>
      </c>
      <c r="R34" s="101"/>
      <c r="S34" s="101"/>
      <c r="T34" s="101"/>
      <c r="U34" s="101"/>
      <c r="V34" s="102"/>
    </row>
    <row r="35" spans="1:22" ht="25.5" x14ac:dyDescent="0.25">
      <c r="A35" s="26"/>
      <c r="B35" s="27"/>
      <c r="C35" s="27"/>
      <c r="D35" s="27"/>
      <c r="E35" s="28"/>
      <c r="F35" s="63" t="s">
        <v>62</v>
      </c>
      <c r="G35" s="8"/>
      <c r="H35" s="14">
        <f>3+2+4</f>
        <v>9</v>
      </c>
      <c r="I35" s="46"/>
      <c r="J35" s="46"/>
      <c r="K35" s="46"/>
      <c r="L35" s="46"/>
      <c r="M35" s="47"/>
      <c r="O35" s="63" t="s">
        <v>62</v>
      </c>
      <c r="P35" s="103"/>
      <c r="Q35" s="104">
        <f>Tab_433[[#This Row],[Vergleiche ]]/307</f>
        <v>2.9315960912052116E-2</v>
      </c>
      <c r="R35" s="101"/>
      <c r="S35" s="101"/>
      <c r="T35" s="101"/>
      <c r="U35" s="101"/>
      <c r="V35" s="102"/>
    </row>
    <row r="36" spans="1:22" x14ac:dyDescent="0.25">
      <c r="A36" s="26"/>
      <c r="B36" s="27"/>
      <c r="C36" s="27"/>
      <c r="D36" s="27"/>
      <c r="E36" s="28"/>
      <c r="F36" s="64" t="s">
        <v>28</v>
      </c>
      <c r="G36" s="8"/>
      <c r="H36" s="8"/>
      <c r="I36" s="15">
        <v>11</v>
      </c>
      <c r="J36" s="46"/>
      <c r="K36" s="46"/>
      <c r="L36" s="46"/>
      <c r="M36" s="47"/>
      <c r="O36" s="64" t="s">
        <v>28</v>
      </c>
      <c r="P36" s="103"/>
      <c r="Q36" s="103"/>
      <c r="R36" s="115">
        <f>Tab_433[[#This Row],[Ironie/ Humor]]/307</f>
        <v>3.5830618892508145E-2</v>
      </c>
      <c r="S36" s="101"/>
      <c r="T36" s="101"/>
      <c r="U36" s="101"/>
      <c r="V36" s="102"/>
    </row>
    <row r="37" spans="1:22" ht="25.5" x14ac:dyDescent="0.25">
      <c r="A37" s="26"/>
      <c r="B37" s="27"/>
      <c r="C37" s="27"/>
      <c r="D37" s="27"/>
      <c r="E37" s="28"/>
      <c r="F37" s="65" t="s">
        <v>104</v>
      </c>
      <c r="G37" s="8"/>
      <c r="H37" s="8"/>
      <c r="I37" s="15">
        <v>60</v>
      </c>
      <c r="J37" s="46"/>
      <c r="K37" s="46"/>
      <c r="L37" s="46"/>
      <c r="M37" s="47"/>
      <c r="O37" s="65" t="s">
        <v>104</v>
      </c>
      <c r="P37" s="103"/>
      <c r="Q37" s="103"/>
      <c r="R37" s="115">
        <f>Tab_433[[#This Row],[Ironie/ Humor]]/307</f>
        <v>0.19543973941368079</v>
      </c>
      <c r="S37" s="101"/>
      <c r="T37" s="101"/>
      <c r="U37" s="101"/>
      <c r="V37" s="102"/>
    </row>
    <row r="38" spans="1:22" ht="25.5" x14ac:dyDescent="0.25">
      <c r="A38" s="26"/>
      <c r="B38" s="27"/>
      <c r="C38" s="27"/>
      <c r="D38" s="27"/>
      <c r="E38" s="28"/>
      <c r="F38" s="65" t="s">
        <v>63</v>
      </c>
      <c r="G38" s="8"/>
      <c r="H38" s="8"/>
      <c r="I38" s="15">
        <v>5</v>
      </c>
      <c r="J38" s="46"/>
      <c r="K38" s="46"/>
      <c r="L38" s="46"/>
      <c r="M38" s="47"/>
      <c r="O38" s="65" t="s">
        <v>63</v>
      </c>
      <c r="P38" s="103"/>
      <c r="Q38" s="103"/>
      <c r="R38" s="115">
        <f>Tab_433[[#This Row],[Ironie/ Humor]]/307</f>
        <v>1.6286644951140065E-2</v>
      </c>
      <c r="S38" s="101"/>
      <c r="T38" s="101"/>
      <c r="U38" s="101"/>
      <c r="V38" s="102"/>
    </row>
    <row r="39" spans="1:22" x14ac:dyDescent="0.25">
      <c r="A39" s="26"/>
      <c r="B39" s="27"/>
      <c r="C39" s="27"/>
      <c r="D39" s="27"/>
      <c r="E39" s="28"/>
      <c r="F39" s="66" t="s">
        <v>19</v>
      </c>
      <c r="G39" s="8"/>
      <c r="H39" s="8"/>
      <c r="I39" s="8"/>
      <c r="J39" s="16">
        <f>J40+J41+J42</f>
        <v>65</v>
      </c>
      <c r="K39" s="46"/>
      <c r="L39" s="46"/>
      <c r="M39" s="47"/>
      <c r="O39" s="66" t="s">
        <v>106</v>
      </c>
      <c r="P39" s="103"/>
      <c r="Q39" s="103"/>
      <c r="R39" s="103"/>
      <c r="S39" s="106">
        <f>Tab_433[[#This Row],[Ablehnung]]/307</f>
        <v>0.21172638436482086</v>
      </c>
      <c r="T39" s="101"/>
      <c r="U39" s="101"/>
      <c r="V39" s="102"/>
    </row>
    <row r="40" spans="1:22" x14ac:dyDescent="0.25">
      <c r="A40" s="26"/>
      <c r="B40" s="27"/>
      <c r="C40" s="27"/>
      <c r="D40" s="27"/>
      <c r="E40" s="28"/>
      <c r="F40" s="66" t="s">
        <v>14</v>
      </c>
      <c r="G40" s="8"/>
      <c r="H40" s="8"/>
      <c r="I40" s="8"/>
      <c r="J40" s="16">
        <v>14</v>
      </c>
      <c r="K40" s="46"/>
      <c r="L40" s="46"/>
      <c r="M40" s="47"/>
      <c r="O40" s="66" t="s">
        <v>14</v>
      </c>
      <c r="P40" s="103"/>
      <c r="Q40" s="103"/>
      <c r="R40" s="103"/>
      <c r="S40" s="106">
        <f>Tab_433[[#This Row],[Ablehnung]]/307</f>
        <v>4.5602605863192182E-2</v>
      </c>
      <c r="T40" s="101"/>
      <c r="U40" s="101"/>
      <c r="V40" s="102"/>
    </row>
    <row r="41" spans="1:22" x14ac:dyDescent="0.25">
      <c r="A41" s="26"/>
      <c r="B41" s="27"/>
      <c r="C41" s="27"/>
      <c r="D41" s="27"/>
      <c r="E41" s="28"/>
      <c r="F41" s="66" t="s">
        <v>109</v>
      </c>
      <c r="G41" s="8"/>
      <c r="H41" s="8"/>
      <c r="I41" s="8"/>
      <c r="J41" s="16">
        <v>32</v>
      </c>
      <c r="K41" s="46"/>
      <c r="L41" s="46"/>
      <c r="M41" s="47"/>
      <c r="O41" s="66" t="s">
        <v>109</v>
      </c>
      <c r="P41" s="103"/>
      <c r="Q41" s="103"/>
      <c r="R41" s="103"/>
      <c r="S41" s="106">
        <f>Tab_433[[#This Row],[Ablehnung]]/307</f>
        <v>0.10423452768729642</v>
      </c>
      <c r="T41" s="101"/>
      <c r="U41" s="101"/>
      <c r="V41" s="102"/>
    </row>
    <row r="42" spans="1:22" x14ac:dyDescent="0.25">
      <c r="A42" s="26"/>
      <c r="B42" s="27"/>
      <c r="C42" s="27"/>
      <c r="D42" s="27"/>
      <c r="E42" s="28"/>
      <c r="F42" s="66" t="s">
        <v>15</v>
      </c>
      <c r="G42" s="8"/>
      <c r="H42" s="8"/>
      <c r="I42" s="8"/>
      <c r="J42" s="16">
        <v>19</v>
      </c>
      <c r="K42" s="46"/>
      <c r="L42" s="46"/>
      <c r="M42" s="47"/>
      <c r="O42" s="66" t="s">
        <v>15</v>
      </c>
      <c r="P42" s="103"/>
      <c r="Q42" s="103"/>
      <c r="R42" s="103"/>
      <c r="S42" s="106">
        <f>Tab_433[[#This Row],[Ablehnung]]/307</f>
        <v>6.1889250814332247E-2</v>
      </c>
      <c r="T42" s="101"/>
      <c r="U42" s="101"/>
      <c r="V42" s="102"/>
    </row>
    <row r="43" spans="1:22" x14ac:dyDescent="0.25">
      <c r="A43" s="26"/>
      <c r="B43" s="27"/>
      <c r="C43" s="27"/>
      <c r="D43" s="27"/>
      <c r="E43" s="28"/>
      <c r="F43" s="67" t="s">
        <v>19</v>
      </c>
      <c r="G43" s="8"/>
      <c r="H43" s="8"/>
      <c r="I43" s="8"/>
      <c r="J43" s="8"/>
      <c r="K43" s="18">
        <f>K44+K45</f>
        <v>42</v>
      </c>
      <c r="L43" s="46"/>
      <c r="M43" s="47"/>
      <c r="O43" s="67" t="s">
        <v>28</v>
      </c>
      <c r="P43" s="103"/>
      <c r="Q43" s="103"/>
      <c r="R43" s="103"/>
      <c r="S43" s="103"/>
      <c r="T43" s="113">
        <f>Tab_433[[#This Row],[Zustimmung]]/307</f>
        <v>0.13680781758957655</v>
      </c>
      <c r="U43" s="101"/>
      <c r="V43" s="102"/>
    </row>
    <row r="44" spans="1:22" x14ac:dyDescent="0.25">
      <c r="A44" s="26"/>
      <c r="B44" s="27"/>
      <c r="C44" s="27"/>
      <c r="D44" s="27"/>
      <c r="E44" s="28"/>
      <c r="F44" s="67" t="s">
        <v>16</v>
      </c>
      <c r="G44" s="8"/>
      <c r="H44" s="8"/>
      <c r="I44" s="8"/>
      <c r="J44" s="8"/>
      <c r="K44" s="18">
        <v>22</v>
      </c>
      <c r="L44" s="46"/>
      <c r="M44" s="47"/>
      <c r="O44" s="67" t="s">
        <v>16</v>
      </c>
      <c r="P44" s="103"/>
      <c r="Q44" s="103"/>
      <c r="R44" s="103"/>
      <c r="S44" s="103"/>
      <c r="T44" s="113">
        <f>Tab_433[[#This Row],[Zustimmung]]/307</f>
        <v>7.1661237785016291E-2</v>
      </c>
      <c r="U44" s="101"/>
      <c r="V44" s="102"/>
    </row>
    <row r="45" spans="1:22" x14ac:dyDescent="0.25">
      <c r="A45" s="26"/>
      <c r="B45" s="27"/>
      <c r="C45" s="27"/>
      <c r="D45" s="27"/>
      <c r="E45" s="28"/>
      <c r="F45" s="67" t="s">
        <v>15</v>
      </c>
      <c r="G45" s="8"/>
      <c r="H45" s="8"/>
      <c r="I45" s="8"/>
      <c r="J45" s="8"/>
      <c r="K45" s="18">
        <v>20</v>
      </c>
      <c r="L45" s="46"/>
      <c r="M45" s="47"/>
      <c r="O45" s="67" t="s">
        <v>15</v>
      </c>
      <c r="P45" s="103"/>
      <c r="Q45" s="103"/>
      <c r="R45" s="103"/>
      <c r="S45" s="103"/>
      <c r="T45" s="113">
        <f>Tab_433[[#This Row],[Zustimmung]]/307</f>
        <v>6.5146579804560262E-2</v>
      </c>
      <c r="U45" s="101"/>
      <c r="V45" s="102"/>
    </row>
    <row r="46" spans="1:22" x14ac:dyDescent="0.25">
      <c r="A46" s="26"/>
      <c r="B46" s="27"/>
      <c r="C46" s="27"/>
      <c r="D46" s="27"/>
      <c r="E46" s="28"/>
      <c r="F46" s="68" t="s">
        <v>1</v>
      </c>
      <c r="G46" s="8"/>
      <c r="H46" s="8"/>
      <c r="I46" s="8"/>
      <c r="J46" s="8"/>
      <c r="K46" s="8"/>
      <c r="L46" s="19">
        <v>6</v>
      </c>
      <c r="M46" s="47"/>
      <c r="O46" s="68" t="s">
        <v>1</v>
      </c>
      <c r="P46" s="103"/>
      <c r="Q46" s="103"/>
      <c r="R46" s="103"/>
      <c r="S46" s="103"/>
      <c r="T46" s="103"/>
      <c r="U46" s="108">
        <f>Tab_433[[#This Row],[Sonstiges]]/307</f>
        <v>1.9543973941368076E-2</v>
      </c>
      <c r="V46" s="102"/>
    </row>
    <row r="47" spans="1:22" x14ac:dyDescent="0.25">
      <c r="A47" s="26"/>
      <c r="B47" s="27"/>
      <c r="C47" s="27"/>
      <c r="D47" s="27"/>
      <c r="E47" s="28"/>
      <c r="F47" s="68" t="s">
        <v>2</v>
      </c>
      <c r="G47" s="8"/>
      <c r="H47" s="8"/>
      <c r="I47" s="8"/>
      <c r="J47" s="8"/>
      <c r="K47" s="8"/>
      <c r="L47" s="19">
        <v>7</v>
      </c>
      <c r="M47" s="47"/>
      <c r="O47" s="68" t="s">
        <v>2</v>
      </c>
      <c r="P47" s="103"/>
      <c r="Q47" s="103"/>
      <c r="R47" s="103"/>
      <c r="S47" s="103"/>
      <c r="T47" s="103"/>
      <c r="U47" s="108">
        <f>Tab_433[[#This Row],[Sonstiges]]/307</f>
        <v>2.2801302931596091E-2</v>
      </c>
      <c r="V47" s="102"/>
    </row>
    <row r="48" spans="1:22" x14ac:dyDescent="0.25">
      <c r="A48" s="26"/>
      <c r="B48" s="27"/>
      <c r="C48" s="27"/>
      <c r="D48" s="27"/>
      <c r="E48" s="28"/>
      <c r="F48" s="68" t="s">
        <v>3</v>
      </c>
      <c r="G48" s="8"/>
      <c r="H48" s="8"/>
      <c r="I48" s="8"/>
      <c r="J48" s="8"/>
      <c r="K48" s="8"/>
      <c r="L48" s="19">
        <v>2</v>
      </c>
      <c r="M48" s="47"/>
      <c r="O48" s="68" t="s">
        <v>3</v>
      </c>
      <c r="P48" s="103"/>
      <c r="Q48" s="103"/>
      <c r="R48" s="103"/>
      <c r="S48" s="103"/>
      <c r="T48" s="103"/>
      <c r="U48" s="108">
        <f>Tab_433[[#This Row],[Sonstiges]]/307</f>
        <v>6.5146579804560263E-3</v>
      </c>
      <c r="V48" s="102"/>
    </row>
    <row r="49" spans="1:22" x14ac:dyDescent="0.25">
      <c r="A49" s="26"/>
      <c r="B49" s="27"/>
      <c r="C49" s="27"/>
      <c r="D49" s="27"/>
      <c r="E49" s="28"/>
      <c r="F49" s="69" t="s">
        <v>29</v>
      </c>
      <c r="G49" s="8"/>
      <c r="H49" s="8"/>
      <c r="I49" s="8"/>
      <c r="J49" s="8"/>
      <c r="K49" s="8"/>
      <c r="L49" s="8"/>
      <c r="M49" s="70">
        <v>90</v>
      </c>
      <c r="O49" s="69" t="s">
        <v>29</v>
      </c>
      <c r="P49" s="103"/>
      <c r="Q49" s="103"/>
      <c r="R49" s="103"/>
      <c r="S49" s="103"/>
      <c r="T49" s="103"/>
      <c r="U49" s="103"/>
      <c r="V49" s="109">
        <f>Tab_433[[#This Row],[nicht auswertbar]]/307</f>
        <v>0.29315960912052119</v>
      </c>
    </row>
    <row r="50" spans="1:22" x14ac:dyDescent="0.25">
      <c r="A50" s="26"/>
      <c r="B50" s="27"/>
      <c r="C50" s="27"/>
      <c r="D50" s="27"/>
      <c r="E50" s="28"/>
      <c r="F50" s="69" t="s">
        <v>18</v>
      </c>
      <c r="G50" s="8"/>
      <c r="H50" s="8"/>
      <c r="I50" s="8"/>
      <c r="J50" s="8"/>
      <c r="K50" s="8"/>
      <c r="L50" s="8"/>
      <c r="M50" s="70">
        <v>5</v>
      </c>
      <c r="O50" s="69" t="s">
        <v>18</v>
      </c>
      <c r="P50" s="103"/>
      <c r="Q50" s="103"/>
      <c r="R50" s="103"/>
      <c r="S50" s="103"/>
      <c r="T50" s="103"/>
      <c r="U50" s="103"/>
      <c r="V50" s="109">
        <f>Tab_433[[#This Row],[nicht auswertbar]]/307</f>
        <v>1.6286644951140065E-2</v>
      </c>
    </row>
    <row r="51" spans="1:22" x14ac:dyDescent="0.25">
      <c r="A51" s="26"/>
      <c r="B51" s="27"/>
      <c r="C51" s="27"/>
      <c r="D51" s="27"/>
      <c r="E51" s="28"/>
      <c r="F51" s="69" t="s">
        <v>31</v>
      </c>
      <c r="G51" s="8"/>
      <c r="H51" s="60"/>
      <c r="I51" s="8"/>
      <c r="J51" s="8"/>
      <c r="K51" s="8"/>
      <c r="L51" s="8"/>
      <c r="M51" s="70">
        <v>12</v>
      </c>
      <c r="O51" s="69" t="s">
        <v>31</v>
      </c>
      <c r="P51" s="103"/>
      <c r="Q51" s="110"/>
      <c r="R51" s="103"/>
      <c r="S51" s="103"/>
      <c r="T51" s="103"/>
      <c r="U51" s="103"/>
      <c r="V51" s="109">
        <f>Tab_433[[#This Row],[nicht auswertbar]]/307</f>
        <v>3.9087947882736153E-2</v>
      </c>
    </row>
    <row r="52" spans="1:22" x14ac:dyDescent="0.25">
      <c r="A52" s="26"/>
      <c r="B52" s="27"/>
      <c r="C52" s="27"/>
      <c r="D52" s="27"/>
      <c r="E52" s="28"/>
      <c r="F52" s="183"/>
      <c r="G52" s="8">
        <f>G31+G32+G33</f>
        <v>41</v>
      </c>
      <c r="H52" s="8">
        <f>H34+H35</f>
        <v>21</v>
      </c>
      <c r="I52" s="8">
        <f>I36+I37+I38</f>
        <v>76</v>
      </c>
      <c r="J52" s="8">
        <f>J39</f>
        <v>65</v>
      </c>
      <c r="K52" s="8">
        <f>K43</f>
        <v>42</v>
      </c>
      <c r="L52" s="8">
        <f>L46+L47+L48</f>
        <v>15</v>
      </c>
      <c r="M52" s="184">
        <f>M49+M50+M51</f>
        <v>107</v>
      </c>
    </row>
    <row r="53" spans="1:22" x14ac:dyDescent="0.25">
      <c r="A53" s="35"/>
      <c r="B53" s="38"/>
      <c r="C53" s="38"/>
      <c r="D53" s="38"/>
      <c r="E53" s="41"/>
      <c r="F53" s="52" t="s">
        <v>102</v>
      </c>
      <c r="G53" s="53"/>
      <c r="H53" s="53"/>
      <c r="I53" s="53"/>
      <c r="J53" s="53"/>
      <c r="K53" s="53"/>
      <c r="L53" s="53"/>
      <c r="M53" s="41"/>
    </row>
  </sheetData>
  <mergeCells count="1">
    <mergeCell ref="B15:D15"/>
  </mergeCells>
  <hyperlinks>
    <hyperlink ref="B8" r:id="rId1" display="https://www.youtube.com/watch?v=AWVUp12XPpU" xr:uid="{3934933B-C50E-4CE8-BE86-3C6A4F1DE360}"/>
  </hyperlinks>
  <pageMargins left="0.7" right="0.7" top="0.78740157499999996" bottom="0.78740157499999996" header="0.3" footer="0.3"/>
  <pageSetup paperSize="9" scale="36" orientation="landscape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A195-A67D-4CB1-ABCF-24D5A2B50CA2}">
  <sheetPr>
    <tabColor theme="9" tint="0.59999389629810485"/>
    <pageSetUpPr fitToPage="1"/>
  </sheetPr>
  <dimension ref="A2:Y60"/>
  <sheetViews>
    <sheetView topLeftCell="A25" zoomScaleNormal="100" workbookViewId="0">
      <selection activeCell="E10" sqref="E10"/>
    </sheetView>
  </sheetViews>
  <sheetFormatPr baseColWidth="10" defaultRowHeight="15" x14ac:dyDescent="0.25"/>
  <cols>
    <col min="1" max="1" width="22.5703125" customWidth="1"/>
    <col min="2" max="2" width="69.140625" customWidth="1"/>
    <col min="3" max="3" width="16.140625" customWidth="1"/>
    <col min="4" max="4" width="19.42578125" customWidth="1"/>
    <col min="5" max="5" width="25.7109375" customWidth="1"/>
    <col min="6" max="6" width="18" customWidth="1"/>
    <col min="8" max="8" width="17.140625" customWidth="1"/>
    <col min="13" max="13" width="17.7109375" customWidth="1"/>
  </cols>
  <sheetData>
    <row r="2" spans="1:13" ht="21" x14ac:dyDescent="0.25">
      <c r="A2" s="11" t="s">
        <v>191</v>
      </c>
      <c r="B2" s="12"/>
      <c r="C2" s="12"/>
      <c r="D2" s="12"/>
    </row>
    <row r="3" spans="1:13" x14ac:dyDescent="0.25">
      <c r="A3" s="12"/>
      <c r="B3" s="12"/>
      <c r="C3" s="12"/>
      <c r="D3" s="12"/>
    </row>
    <row r="4" spans="1:13" ht="18.75" x14ac:dyDescent="0.25">
      <c r="A4" s="22" t="s">
        <v>35</v>
      </c>
      <c r="B4" s="23" t="s">
        <v>64</v>
      </c>
      <c r="C4" s="24"/>
      <c r="D4" s="24"/>
      <c r="E4" s="25"/>
      <c r="F4" s="48"/>
      <c r="G4" s="49"/>
      <c r="H4" s="49"/>
      <c r="I4" s="49"/>
      <c r="J4" s="49"/>
      <c r="K4" s="49"/>
      <c r="L4" s="49"/>
      <c r="M4" s="25"/>
    </row>
    <row r="5" spans="1:13" x14ac:dyDescent="0.25">
      <c r="A5" s="26"/>
      <c r="B5" s="27"/>
      <c r="C5" s="27"/>
      <c r="D5" s="27"/>
      <c r="E5" s="28"/>
      <c r="F5" s="50"/>
      <c r="G5" s="51"/>
      <c r="H5" s="51"/>
      <c r="I5" s="51"/>
      <c r="J5" s="51"/>
      <c r="K5" s="51"/>
      <c r="L5" s="51"/>
      <c r="M5" s="28"/>
    </row>
    <row r="6" spans="1:13" x14ac:dyDescent="0.25">
      <c r="A6" s="39" t="s">
        <v>46</v>
      </c>
      <c r="B6" s="24"/>
      <c r="C6" s="24"/>
      <c r="D6" s="24"/>
      <c r="E6" s="25"/>
      <c r="F6" s="50"/>
      <c r="G6" s="51"/>
      <c r="H6" s="51"/>
      <c r="I6" s="51"/>
      <c r="J6" s="51"/>
      <c r="K6" s="51"/>
      <c r="L6" s="51"/>
      <c r="M6" s="28"/>
    </row>
    <row r="7" spans="1:13" x14ac:dyDescent="0.25">
      <c r="A7" s="30" t="s">
        <v>36</v>
      </c>
      <c r="B7" s="31" t="s">
        <v>65</v>
      </c>
      <c r="C7" s="27"/>
      <c r="D7" s="27"/>
      <c r="E7" s="28"/>
      <c r="F7" s="50"/>
      <c r="G7" s="51"/>
      <c r="H7" s="51"/>
      <c r="I7" s="51"/>
      <c r="J7" s="51"/>
      <c r="K7" s="51"/>
      <c r="L7" s="51"/>
      <c r="M7" s="28"/>
    </row>
    <row r="8" spans="1:13" x14ac:dyDescent="0.25">
      <c r="A8" s="30" t="s">
        <v>45</v>
      </c>
      <c r="B8" s="54" t="s">
        <v>66</v>
      </c>
      <c r="C8" s="27"/>
      <c r="D8" s="27"/>
      <c r="E8" s="28"/>
      <c r="F8" s="50"/>
      <c r="G8" s="51"/>
      <c r="H8" s="51"/>
      <c r="I8" s="51"/>
      <c r="J8" s="51"/>
      <c r="K8" s="51"/>
      <c r="L8" s="51"/>
      <c r="M8" s="28"/>
    </row>
    <row r="9" spans="1:13" x14ac:dyDescent="0.25">
      <c r="A9" s="30" t="s">
        <v>37</v>
      </c>
      <c r="B9" s="78">
        <v>41915</v>
      </c>
      <c r="C9" s="27"/>
      <c r="D9" s="27"/>
      <c r="E9" s="28"/>
      <c r="F9" s="50"/>
      <c r="G9" s="51"/>
      <c r="H9" s="51"/>
      <c r="I9" s="51"/>
      <c r="J9" s="51"/>
      <c r="K9" s="51"/>
      <c r="L9" s="51"/>
      <c r="M9" s="28"/>
    </row>
    <row r="10" spans="1:13" x14ac:dyDescent="0.25">
      <c r="A10" s="30" t="s">
        <v>38</v>
      </c>
      <c r="B10" s="79" t="s">
        <v>67</v>
      </c>
      <c r="C10" s="27"/>
      <c r="D10" s="27"/>
      <c r="E10" s="28"/>
      <c r="F10" s="50"/>
      <c r="G10" s="51"/>
      <c r="H10" s="51"/>
      <c r="I10" s="51"/>
      <c r="J10" s="51"/>
      <c r="K10" s="51"/>
      <c r="L10" s="51"/>
      <c r="M10" s="28"/>
    </row>
    <row r="11" spans="1:13" x14ac:dyDescent="0.25">
      <c r="A11" s="30" t="s">
        <v>48</v>
      </c>
      <c r="B11" s="80">
        <v>653393</v>
      </c>
      <c r="C11" s="27"/>
      <c r="D11" s="27"/>
      <c r="E11" s="28"/>
      <c r="F11" s="50"/>
      <c r="G11" s="51"/>
      <c r="H11" s="51"/>
      <c r="I11" s="51"/>
      <c r="J11" s="51"/>
      <c r="K11" s="51"/>
      <c r="L11" s="51"/>
      <c r="M11" s="28"/>
    </row>
    <row r="12" spans="1:13" ht="81" customHeight="1" x14ac:dyDescent="0.25">
      <c r="A12" s="40" t="s">
        <v>49</v>
      </c>
      <c r="B12" s="208" t="s">
        <v>71</v>
      </c>
      <c r="C12" s="208"/>
      <c r="D12" s="208"/>
      <c r="E12" s="41"/>
      <c r="F12" s="50"/>
      <c r="G12" s="51"/>
      <c r="H12" s="51"/>
      <c r="I12" s="51"/>
      <c r="J12" s="51"/>
      <c r="K12" s="51"/>
      <c r="L12" s="51"/>
      <c r="M12" s="28"/>
    </row>
    <row r="13" spans="1:13" x14ac:dyDescent="0.25">
      <c r="A13" s="39" t="s">
        <v>47</v>
      </c>
      <c r="B13" s="24"/>
      <c r="C13" s="24"/>
      <c r="D13" s="24"/>
      <c r="E13" s="25"/>
      <c r="F13" s="50"/>
      <c r="G13" s="51"/>
      <c r="H13" s="51"/>
      <c r="I13" s="51"/>
      <c r="J13" s="51"/>
      <c r="K13" s="51"/>
      <c r="L13" s="51"/>
      <c r="M13" s="28"/>
    </row>
    <row r="14" spans="1:13" x14ac:dyDescent="0.25">
      <c r="A14" s="30" t="s">
        <v>39</v>
      </c>
      <c r="B14" s="31" t="s">
        <v>68</v>
      </c>
      <c r="C14" s="27"/>
      <c r="D14" s="27"/>
      <c r="E14" s="28"/>
      <c r="F14" s="50"/>
      <c r="G14" s="51"/>
      <c r="H14" s="51"/>
      <c r="I14" s="51"/>
      <c r="J14" s="51"/>
      <c r="K14" s="51"/>
      <c r="L14" s="51"/>
      <c r="M14" s="28"/>
    </row>
    <row r="15" spans="1:13" ht="63" customHeight="1" x14ac:dyDescent="0.25">
      <c r="A15" s="30" t="s">
        <v>40</v>
      </c>
      <c r="B15" s="207" t="s">
        <v>117</v>
      </c>
      <c r="C15" s="207"/>
      <c r="D15" s="207"/>
      <c r="E15" s="28"/>
      <c r="F15" s="50"/>
      <c r="G15" s="51"/>
      <c r="H15" s="51"/>
      <c r="I15" s="51"/>
      <c r="J15" s="51"/>
      <c r="K15" s="51"/>
      <c r="L15" s="51"/>
      <c r="M15" s="28"/>
    </row>
    <row r="16" spans="1:13" x14ac:dyDescent="0.25">
      <c r="A16" s="30" t="s">
        <v>41</v>
      </c>
      <c r="B16" s="80">
        <v>460</v>
      </c>
      <c r="C16" s="27"/>
      <c r="D16" s="27"/>
      <c r="E16" s="28"/>
      <c r="F16" s="50"/>
      <c r="G16" s="51"/>
      <c r="H16" s="51"/>
      <c r="I16" s="51"/>
      <c r="J16" s="51"/>
      <c r="K16" s="51"/>
      <c r="L16" s="51"/>
      <c r="M16" s="28"/>
    </row>
    <row r="17" spans="1:23" x14ac:dyDescent="0.25">
      <c r="A17" s="30" t="s">
        <v>43</v>
      </c>
      <c r="B17" s="80">
        <v>8</v>
      </c>
      <c r="C17" s="27"/>
      <c r="D17" s="27"/>
      <c r="E17" s="28"/>
      <c r="F17" s="50"/>
      <c r="G17" s="51"/>
      <c r="H17" s="51"/>
      <c r="I17" s="51"/>
      <c r="J17" s="51"/>
      <c r="K17" s="51"/>
      <c r="L17" s="51"/>
      <c r="M17" s="28"/>
    </row>
    <row r="18" spans="1:23" x14ac:dyDescent="0.25">
      <c r="A18" s="30" t="s">
        <v>42</v>
      </c>
      <c r="B18" s="80">
        <v>658605</v>
      </c>
      <c r="C18" s="27"/>
      <c r="D18" s="27"/>
      <c r="E18" s="28"/>
      <c r="F18" s="50"/>
      <c r="G18" s="51"/>
      <c r="H18" s="51"/>
      <c r="I18" s="51"/>
      <c r="J18" s="51"/>
      <c r="K18" s="51"/>
      <c r="L18" s="51"/>
      <c r="M18" s="28"/>
    </row>
    <row r="19" spans="1:23" x14ac:dyDescent="0.25">
      <c r="A19" s="40" t="s">
        <v>44</v>
      </c>
      <c r="B19" s="81">
        <v>1000</v>
      </c>
      <c r="C19" s="38"/>
      <c r="D19" s="38"/>
      <c r="E19" s="41"/>
      <c r="F19" s="50"/>
      <c r="G19" s="51"/>
      <c r="H19" s="51"/>
      <c r="I19" s="51"/>
      <c r="J19" s="51"/>
      <c r="K19" s="51"/>
      <c r="L19" s="51"/>
      <c r="M19" s="28"/>
    </row>
    <row r="20" spans="1:23" x14ac:dyDescent="0.25">
      <c r="A20" s="29" t="s">
        <v>50</v>
      </c>
      <c r="B20" s="27"/>
      <c r="C20" s="27"/>
      <c r="D20" s="27"/>
      <c r="E20" s="28"/>
      <c r="F20" s="50"/>
      <c r="G20" s="51"/>
      <c r="H20" s="51"/>
      <c r="I20" s="51"/>
      <c r="J20" s="51"/>
      <c r="K20" s="51"/>
      <c r="L20" s="51"/>
      <c r="M20" s="28"/>
    </row>
    <row r="21" spans="1:23" x14ac:dyDescent="0.25">
      <c r="A21" s="30" t="s">
        <v>51</v>
      </c>
      <c r="B21" s="31" t="s">
        <v>70</v>
      </c>
      <c r="C21" s="27"/>
      <c r="D21" s="27"/>
      <c r="E21" s="28"/>
      <c r="F21" s="50"/>
      <c r="G21" s="51"/>
      <c r="H21" s="51"/>
      <c r="I21" s="51"/>
      <c r="J21" s="51"/>
      <c r="K21" s="51"/>
      <c r="L21" s="51"/>
      <c r="M21" s="28"/>
    </row>
    <row r="22" spans="1:23" x14ac:dyDescent="0.25">
      <c r="A22" s="30" t="s">
        <v>52</v>
      </c>
      <c r="B22" s="31" t="s">
        <v>186</v>
      </c>
      <c r="C22" s="27"/>
      <c r="D22" s="27"/>
      <c r="E22" s="28"/>
      <c r="F22" s="50"/>
      <c r="G22" s="51"/>
      <c r="H22" s="51"/>
      <c r="I22" s="51"/>
      <c r="J22" s="51"/>
      <c r="K22" s="51"/>
      <c r="L22" s="51"/>
      <c r="M22" s="28"/>
    </row>
    <row r="23" spans="1:23" x14ac:dyDescent="0.25">
      <c r="A23" s="34" t="s">
        <v>53</v>
      </c>
      <c r="B23" s="27"/>
      <c r="C23" s="27"/>
      <c r="D23" s="27"/>
      <c r="E23" s="28"/>
      <c r="F23" s="50"/>
      <c r="G23" s="51"/>
      <c r="H23" s="51"/>
      <c r="I23" s="51"/>
      <c r="J23" s="51"/>
      <c r="K23" s="51"/>
      <c r="L23" s="51"/>
      <c r="M23" s="28"/>
    </row>
    <row r="24" spans="1:23" x14ac:dyDescent="0.25">
      <c r="A24" s="30"/>
      <c r="B24" s="31"/>
      <c r="C24" s="31"/>
      <c r="D24" s="31"/>
      <c r="E24" s="57"/>
      <c r="F24" s="50"/>
      <c r="G24" s="51"/>
      <c r="H24" s="51"/>
      <c r="I24" s="51"/>
      <c r="J24" s="51"/>
      <c r="K24" s="51"/>
      <c r="L24" s="51"/>
      <c r="M24" s="28"/>
    </row>
    <row r="25" spans="1:23" x14ac:dyDescent="0.25">
      <c r="A25" s="26"/>
      <c r="B25" s="31"/>
      <c r="C25" s="31"/>
      <c r="D25" s="27"/>
      <c r="E25" s="55"/>
      <c r="F25" s="50"/>
      <c r="G25" s="51"/>
      <c r="H25" s="51"/>
      <c r="I25" s="51"/>
      <c r="J25" s="51"/>
      <c r="K25" s="51"/>
      <c r="L25" s="51"/>
      <c r="M25" s="28"/>
    </row>
    <row r="26" spans="1:23" x14ac:dyDescent="0.25">
      <c r="A26" s="26"/>
      <c r="B26" s="33"/>
      <c r="C26" s="31"/>
      <c r="D26" s="27"/>
      <c r="E26" s="56"/>
      <c r="F26" s="50"/>
      <c r="G26" s="51"/>
      <c r="H26" s="51"/>
      <c r="I26" s="51"/>
      <c r="J26" s="51"/>
      <c r="K26" s="51"/>
      <c r="L26" s="51"/>
      <c r="M26" s="28"/>
    </row>
    <row r="27" spans="1:23" x14ac:dyDescent="0.25">
      <c r="A27" s="26"/>
      <c r="B27" s="33"/>
      <c r="C27" s="33"/>
      <c r="D27" s="27"/>
      <c r="E27" s="55"/>
      <c r="F27" s="50"/>
      <c r="G27" s="51"/>
      <c r="H27" s="51"/>
      <c r="I27" s="51"/>
      <c r="J27" s="51"/>
      <c r="K27" s="51"/>
      <c r="L27" s="51"/>
      <c r="M27" s="28"/>
    </row>
    <row r="28" spans="1:23" x14ac:dyDescent="0.25">
      <c r="A28" s="26"/>
      <c r="B28" s="31"/>
      <c r="C28" s="31"/>
      <c r="D28" s="27"/>
      <c r="E28" s="55"/>
      <c r="F28" s="50"/>
      <c r="G28" s="51"/>
      <c r="H28" s="51"/>
      <c r="I28" s="51"/>
      <c r="J28" s="51"/>
      <c r="K28" s="51"/>
      <c r="L28" s="51"/>
      <c r="M28" s="28"/>
    </row>
    <row r="29" spans="1:23" x14ac:dyDescent="0.25">
      <c r="A29" s="27"/>
      <c r="B29" s="33"/>
      <c r="C29" s="31"/>
      <c r="D29" s="27"/>
      <c r="E29" s="59"/>
      <c r="F29" s="53"/>
      <c r="G29" s="53"/>
      <c r="H29" s="53"/>
      <c r="I29" s="53"/>
      <c r="J29" s="53"/>
      <c r="K29" s="53"/>
      <c r="L29" s="53"/>
      <c r="M29" s="41"/>
    </row>
    <row r="30" spans="1:23" x14ac:dyDescent="0.25">
      <c r="A30" s="51"/>
      <c r="B30" s="51"/>
      <c r="C30" s="51"/>
      <c r="D30" s="51"/>
      <c r="E30" s="28"/>
      <c r="F30" s="42" t="s">
        <v>34</v>
      </c>
      <c r="G30" s="43" t="s">
        <v>20</v>
      </c>
      <c r="H30" s="43" t="s">
        <v>21</v>
      </c>
      <c r="I30" s="43" t="s">
        <v>22</v>
      </c>
      <c r="J30" s="43" t="s">
        <v>23</v>
      </c>
      <c r="K30" s="43" t="s">
        <v>24</v>
      </c>
      <c r="L30" s="43" t="s">
        <v>124</v>
      </c>
      <c r="M30" s="44" t="s">
        <v>26</v>
      </c>
      <c r="O30" s="42" t="s">
        <v>34</v>
      </c>
      <c r="P30" s="43" t="s">
        <v>20</v>
      </c>
      <c r="Q30" s="43" t="s">
        <v>21</v>
      </c>
      <c r="R30" s="43" t="s">
        <v>22</v>
      </c>
      <c r="S30" s="43" t="s">
        <v>23</v>
      </c>
      <c r="T30" s="43" t="s">
        <v>24</v>
      </c>
      <c r="U30" s="43" t="s">
        <v>124</v>
      </c>
      <c r="V30" s="44" t="s">
        <v>26</v>
      </c>
      <c r="W30" t="s">
        <v>111</v>
      </c>
    </row>
    <row r="31" spans="1:23" x14ac:dyDescent="0.25">
      <c r="A31" s="50"/>
      <c r="B31" s="51"/>
      <c r="C31" s="51"/>
      <c r="D31" s="51"/>
      <c r="E31" s="28"/>
      <c r="F31" s="61" t="s">
        <v>28</v>
      </c>
      <c r="G31" s="13">
        <f>3+3+2+6</f>
        <v>14</v>
      </c>
      <c r="H31" s="46"/>
      <c r="I31" s="46"/>
      <c r="J31" s="46"/>
      <c r="K31" s="46"/>
      <c r="L31" s="46"/>
      <c r="M31" s="47"/>
      <c r="O31" s="61" t="s">
        <v>28</v>
      </c>
      <c r="P31" s="100">
        <f>Tab_Waterwalk[[#This Row],[Information ]]/828</f>
        <v>1.6908212560386472E-2</v>
      </c>
      <c r="Q31" s="101"/>
      <c r="R31" s="101"/>
      <c r="S31" s="101"/>
      <c r="T31" s="101"/>
      <c r="U31" s="101"/>
      <c r="V31" s="102"/>
      <c r="W31" s="119"/>
    </row>
    <row r="32" spans="1:23" x14ac:dyDescent="0.25">
      <c r="A32" s="50"/>
      <c r="B32" s="51"/>
      <c r="C32" s="51"/>
      <c r="D32" s="51"/>
      <c r="E32" s="28"/>
      <c r="F32" s="61" t="s">
        <v>5</v>
      </c>
      <c r="G32" s="13">
        <v>13</v>
      </c>
      <c r="H32" s="46"/>
      <c r="I32" s="46"/>
      <c r="J32" s="46"/>
      <c r="K32" s="46"/>
      <c r="L32" s="46"/>
      <c r="M32" s="47"/>
      <c r="O32" s="61" t="s">
        <v>5</v>
      </c>
      <c r="P32" s="100">
        <f>Tab_Waterwalk[[#This Row],[Information ]]/828</f>
        <v>1.570048309178744E-2</v>
      </c>
      <c r="Q32" s="101"/>
      <c r="R32" s="101"/>
      <c r="S32" s="101"/>
      <c r="T32" s="101"/>
      <c r="U32" s="101"/>
      <c r="V32" s="102"/>
      <c r="W32" s="119"/>
    </row>
    <row r="33" spans="1:25" x14ac:dyDescent="0.25">
      <c r="A33" s="50"/>
      <c r="B33" s="51"/>
      <c r="C33" s="51"/>
      <c r="D33" s="51"/>
      <c r="E33" s="28"/>
      <c r="F33" s="61" t="s">
        <v>6</v>
      </c>
      <c r="G33" s="13">
        <v>23</v>
      </c>
      <c r="H33" s="46"/>
      <c r="I33" s="46"/>
      <c r="J33" s="46"/>
      <c r="K33" s="46"/>
      <c r="L33" s="46"/>
      <c r="M33" s="47"/>
      <c r="O33" s="61" t="s">
        <v>6</v>
      </c>
      <c r="P33" s="100">
        <f>Tab_Waterwalk[[#This Row],[Information ]]/828</f>
        <v>2.7777777777777776E-2</v>
      </c>
      <c r="Q33" s="101"/>
      <c r="R33" s="101"/>
      <c r="S33" s="101"/>
      <c r="T33" s="101"/>
      <c r="U33" s="101"/>
      <c r="V33" s="102"/>
      <c r="W33" s="119"/>
    </row>
    <row r="34" spans="1:25" x14ac:dyDescent="0.25">
      <c r="A34" s="50"/>
      <c r="B34" s="51"/>
      <c r="C34" s="51"/>
      <c r="D34" s="51"/>
      <c r="E34" s="28"/>
      <c r="F34" s="61" t="s">
        <v>7</v>
      </c>
      <c r="G34" s="13">
        <v>75</v>
      </c>
      <c r="H34" s="46"/>
      <c r="I34" s="46"/>
      <c r="J34" s="46"/>
      <c r="K34" s="46"/>
      <c r="L34" s="46"/>
      <c r="M34" s="47"/>
      <c r="O34" s="61" t="s">
        <v>7</v>
      </c>
      <c r="P34" s="100">
        <f>Tab_Waterwalk[[#This Row],[Information ]]/828</f>
        <v>9.0579710144927536E-2</v>
      </c>
      <c r="Q34" s="101"/>
      <c r="R34" s="101"/>
      <c r="S34" s="101"/>
      <c r="T34" s="101"/>
      <c r="U34" s="101"/>
      <c r="V34" s="102"/>
      <c r="W34" s="119"/>
      <c r="X34" s="114"/>
    </row>
    <row r="35" spans="1:25" ht="38.25" x14ac:dyDescent="0.25">
      <c r="A35" s="50"/>
      <c r="B35" s="51"/>
      <c r="C35" s="51"/>
      <c r="D35" s="51"/>
      <c r="E35" s="28"/>
      <c r="F35" s="63" t="s">
        <v>62</v>
      </c>
      <c r="G35" s="8"/>
      <c r="H35" s="14">
        <v>7</v>
      </c>
      <c r="I35" s="46"/>
      <c r="J35" s="46"/>
      <c r="K35" s="46"/>
      <c r="L35" s="46"/>
      <c r="M35" s="47"/>
      <c r="O35" s="63" t="s">
        <v>62</v>
      </c>
      <c r="P35" s="103"/>
      <c r="Q35" s="104">
        <f>Tab_Waterwalk[[#This Row],[Vergleiche ]]/828</f>
        <v>8.4541062801932361E-3</v>
      </c>
      <c r="R35" s="101"/>
      <c r="S35" s="101"/>
      <c r="T35" s="101"/>
      <c r="U35" s="101"/>
      <c r="V35" s="102"/>
      <c r="W35" s="119"/>
      <c r="X35" s="114"/>
    </row>
    <row r="36" spans="1:25" ht="25.5" x14ac:dyDescent="0.25">
      <c r="A36" s="50"/>
      <c r="B36" s="51"/>
      <c r="C36" s="51"/>
      <c r="D36" s="51"/>
      <c r="E36" s="28"/>
      <c r="F36" s="63" t="s">
        <v>72</v>
      </c>
      <c r="G36" s="8"/>
      <c r="H36" s="14">
        <v>15</v>
      </c>
      <c r="I36" s="46"/>
      <c r="J36" s="46"/>
      <c r="K36" s="46"/>
      <c r="L36" s="46"/>
      <c r="M36" s="47"/>
      <c r="O36" s="63" t="s">
        <v>72</v>
      </c>
      <c r="P36" s="103"/>
      <c r="Q36" s="104">
        <f>Tab_Waterwalk[[#This Row],[Vergleiche ]]/828</f>
        <v>1.8115942028985508E-2</v>
      </c>
      <c r="R36" s="101"/>
      <c r="S36" s="101"/>
      <c r="T36" s="101"/>
      <c r="U36" s="101"/>
      <c r="V36" s="102"/>
      <c r="W36" s="119"/>
      <c r="X36" s="114"/>
      <c r="Y36" s="5"/>
    </row>
    <row r="37" spans="1:25" x14ac:dyDescent="0.25">
      <c r="A37" s="50"/>
      <c r="B37" s="51"/>
      <c r="C37" s="51"/>
      <c r="D37" s="51"/>
      <c r="E37" s="28"/>
      <c r="F37" s="62" t="s">
        <v>10</v>
      </c>
      <c r="G37" s="8"/>
      <c r="H37" s="14">
        <v>27</v>
      </c>
      <c r="I37" s="46"/>
      <c r="J37" s="46"/>
      <c r="K37" s="46"/>
      <c r="L37" s="46"/>
      <c r="M37" s="47"/>
      <c r="O37" s="62" t="s">
        <v>10</v>
      </c>
      <c r="P37" s="103"/>
      <c r="Q37" s="104">
        <f>Tab_Waterwalk[[#This Row],[Vergleiche ]]/828</f>
        <v>3.2608695652173912E-2</v>
      </c>
      <c r="R37" s="101"/>
      <c r="S37" s="101"/>
      <c r="T37" s="101"/>
      <c r="U37" s="101"/>
      <c r="V37" s="102"/>
      <c r="W37" s="119"/>
      <c r="X37" s="114"/>
      <c r="Y37" s="5"/>
    </row>
    <row r="38" spans="1:25" ht="25.5" x14ac:dyDescent="0.25">
      <c r="A38" s="50"/>
      <c r="B38" s="51"/>
      <c r="C38" s="51"/>
      <c r="D38" s="51"/>
      <c r="E38" s="28"/>
      <c r="F38" s="63" t="s">
        <v>73</v>
      </c>
      <c r="G38" s="8"/>
      <c r="H38" s="14">
        <v>12</v>
      </c>
      <c r="I38" s="46"/>
      <c r="J38" s="46"/>
      <c r="K38" s="46"/>
      <c r="L38" s="46"/>
      <c r="M38" s="47"/>
      <c r="O38" s="63" t="s">
        <v>73</v>
      </c>
      <c r="P38" s="103"/>
      <c r="Q38" s="104">
        <f>Tab_Waterwalk[[#This Row],[Vergleiche ]]/828</f>
        <v>1.4492753623188406E-2</v>
      </c>
      <c r="R38" s="101"/>
      <c r="S38" s="101"/>
      <c r="T38" s="101"/>
      <c r="U38" s="101"/>
      <c r="V38" s="102"/>
      <c r="W38" s="119"/>
      <c r="X38" s="114"/>
      <c r="Y38" s="5"/>
    </row>
    <row r="39" spans="1:25" x14ac:dyDescent="0.25">
      <c r="A39" s="50"/>
      <c r="B39" s="51"/>
      <c r="C39" s="51"/>
      <c r="D39" s="51"/>
      <c r="E39" s="28"/>
      <c r="F39" s="64" t="s">
        <v>28</v>
      </c>
      <c r="G39" s="8"/>
      <c r="H39" s="8"/>
      <c r="I39" s="15">
        <v>57</v>
      </c>
      <c r="J39" s="46"/>
      <c r="K39" s="46"/>
      <c r="L39" s="46"/>
      <c r="M39" s="47"/>
      <c r="O39" s="64" t="s">
        <v>28</v>
      </c>
      <c r="P39" s="103"/>
      <c r="Q39" s="103"/>
      <c r="R39" s="115">
        <f>Tab_Waterwalk[[#This Row],[Ironie/ Humor]]/828</f>
        <v>6.8840579710144928E-2</v>
      </c>
      <c r="S39" s="101"/>
      <c r="T39" s="101"/>
      <c r="U39" s="101"/>
      <c r="V39" s="102"/>
      <c r="W39" s="119"/>
      <c r="X39" s="114"/>
      <c r="Y39" s="5"/>
    </row>
    <row r="40" spans="1:25" x14ac:dyDescent="0.25">
      <c r="A40" s="50"/>
      <c r="B40" s="51"/>
      <c r="C40" s="51"/>
      <c r="D40" s="51"/>
      <c r="E40" s="28"/>
      <c r="F40" s="64" t="s">
        <v>12</v>
      </c>
      <c r="G40" s="8"/>
      <c r="H40" s="8"/>
      <c r="I40" s="15">
        <v>10</v>
      </c>
      <c r="J40" s="46"/>
      <c r="K40" s="46"/>
      <c r="L40" s="46"/>
      <c r="M40" s="47"/>
      <c r="O40" s="64" t="s">
        <v>12</v>
      </c>
      <c r="P40" s="103"/>
      <c r="Q40" s="103"/>
      <c r="R40" s="115">
        <f>Tab_Waterwalk[[#This Row],[Ironie/ Humor]]/828</f>
        <v>1.2077294685990338E-2</v>
      </c>
      <c r="S40" s="101"/>
      <c r="T40" s="101"/>
      <c r="U40" s="101"/>
      <c r="V40" s="102"/>
      <c r="W40" s="119"/>
      <c r="X40" s="114"/>
      <c r="Y40" s="5"/>
    </row>
    <row r="41" spans="1:25" ht="38.25" x14ac:dyDescent="0.25">
      <c r="A41" s="50"/>
      <c r="B41" s="51"/>
      <c r="C41" s="51"/>
      <c r="D41" s="51"/>
      <c r="E41" s="28"/>
      <c r="F41" s="65" t="s">
        <v>74</v>
      </c>
      <c r="G41" s="8"/>
      <c r="H41" s="8"/>
      <c r="I41" s="15">
        <v>33</v>
      </c>
      <c r="J41" s="46"/>
      <c r="K41" s="46"/>
      <c r="L41" s="46"/>
      <c r="M41" s="47"/>
      <c r="O41" s="65" t="s">
        <v>74</v>
      </c>
      <c r="P41" s="103"/>
      <c r="Q41" s="103"/>
      <c r="R41" s="115">
        <f>Tab_Waterwalk[[#This Row],[Ironie/ Humor]]/828</f>
        <v>3.9855072463768113E-2</v>
      </c>
      <c r="S41" s="101"/>
      <c r="T41" s="101"/>
      <c r="U41" s="101"/>
      <c r="V41" s="102"/>
      <c r="W41" s="119"/>
      <c r="Y41" s="5"/>
    </row>
    <row r="42" spans="1:25" x14ac:dyDescent="0.25">
      <c r="A42" s="50"/>
      <c r="B42" s="51"/>
      <c r="C42" s="51"/>
      <c r="D42" s="51"/>
      <c r="E42" s="28"/>
      <c r="F42" s="66" t="s">
        <v>19</v>
      </c>
      <c r="G42" s="8"/>
      <c r="H42" s="8"/>
      <c r="I42" s="8"/>
      <c r="J42" s="16">
        <f>J43+J44+J45</f>
        <v>84</v>
      </c>
      <c r="K42" s="46"/>
      <c r="L42" s="46"/>
      <c r="M42" s="47"/>
      <c r="O42" s="66" t="s">
        <v>185</v>
      </c>
      <c r="P42" s="103"/>
      <c r="Q42" s="103"/>
      <c r="R42" s="103"/>
      <c r="S42" s="106">
        <f>Tab_Waterwalk[[#This Row],[Ablehnung]]/828</f>
        <v>0.10144927536231885</v>
      </c>
      <c r="T42" s="101"/>
      <c r="U42" s="101"/>
      <c r="V42" s="102"/>
      <c r="W42" s="119"/>
      <c r="Y42" s="5"/>
    </row>
    <row r="43" spans="1:25" x14ac:dyDescent="0.25">
      <c r="A43" s="50"/>
      <c r="B43" s="51"/>
      <c r="C43" s="51"/>
      <c r="D43" s="51"/>
      <c r="E43" s="28"/>
      <c r="F43" s="66" t="s">
        <v>14</v>
      </c>
      <c r="G43" s="8"/>
      <c r="H43" s="8"/>
      <c r="I43" s="8"/>
      <c r="J43" s="16">
        <v>38</v>
      </c>
      <c r="K43" s="46"/>
      <c r="L43" s="46"/>
      <c r="M43" s="47"/>
      <c r="O43" s="66" t="s">
        <v>14</v>
      </c>
      <c r="P43" s="103"/>
      <c r="Q43" s="103"/>
      <c r="R43" s="103"/>
      <c r="S43" s="106">
        <f>Tab_Waterwalk[[#This Row],[Ablehnung]]/828</f>
        <v>4.5893719806763288E-2</v>
      </c>
      <c r="T43" s="101"/>
      <c r="U43" s="101"/>
      <c r="V43" s="102"/>
      <c r="W43" s="119"/>
    </row>
    <row r="44" spans="1:25" ht="38.25" x14ac:dyDescent="0.25">
      <c r="A44" s="50"/>
      <c r="B44" s="51"/>
      <c r="C44" s="51"/>
      <c r="D44" s="51"/>
      <c r="E44" s="28"/>
      <c r="F44" s="73" t="s">
        <v>75</v>
      </c>
      <c r="G44" s="8"/>
      <c r="H44" s="8"/>
      <c r="I44" s="8"/>
      <c r="J44" s="16">
        <v>3</v>
      </c>
      <c r="K44" s="46"/>
      <c r="L44" s="46"/>
      <c r="M44" s="47"/>
      <c r="O44" s="73" t="s">
        <v>75</v>
      </c>
      <c r="P44" s="103"/>
      <c r="Q44" s="103"/>
      <c r="R44" s="103"/>
      <c r="S44" s="106">
        <f>Tab_Waterwalk[[#This Row],[Ablehnung]]/828</f>
        <v>3.6231884057971015E-3</v>
      </c>
      <c r="T44" s="101"/>
      <c r="U44" s="101"/>
      <c r="V44" s="102"/>
      <c r="W44" s="119"/>
    </row>
    <row r="45" spans="1:25" x14ac:dyDescent="0.25">
      <c r="A45" s="50"/>
      <c r="B45" s="51"/>
      <c r="C45" s="51"/>
      <c r="D45" s="51"/>
      <c r="E45" s="28"/>
      <c r="F45" s="66" t="s">
        <v>15</v>
      </c>
      <c r="G45" s="8"/>
      <c r="H45" s="8"/>
      <c r="I45" s="8"/>
      <c r="J45" s="16">
        <v>43</v>
      </c>
      <c r="K45" s="46"/>
      <c r="L45" s="46"/>
      <c r="M45" s="47"/>
      <c r="O45" s="66" t="s">
        <v>15</v>
      </c>
      <c r="P45" s="103"/>
      <c r="Q45" s="103"/>
      <c r="R45" s="103"/>
      <c r="S45" s="106">
        <f>Tab_Waterwalk[[#This Row],[Ablehnung]]/828</f>
        <v>5.1932367149758456E-2</v>
      </c>
      <c r="T45" s="101"/>
      <c r="U45" s="101"/>
      <c r="V45" s="102"/>
      <c r="W45" s="119"/>
    </row>
    <row r="46" spans="1:25" x14ac:dyDescent="0.25">
      <c r="A46" s="50"/>
      <c r="B46" s="51"/>
      <c r="C46" s="51"/>
      <c r="D46" s="51"/>
      <c r="E46" s="28"/>
      <c r="F46" s="74" t="s">
        <v>19</v>
      </c>
      <c r="G46" s="8"/>
      <c r="H46" s="8"/>
      <c r="I46" s="8"/>
      <c r="J46" s="8"/>
      <c r="K46" s="75">
        <f>K47+K48</f>
        <v>92</v>
      </c>
      <c r="L46" s="46"/>
      <c r="M46" s="47"/>
      <c r="O46" s="74" t="s">
        <v>19</v>
      </c>
      <c r="P46" s="103"/>
      <c r="Q46" s="103"/>
      <c r="R46" s="103"/>
      <c r="S46" s="103"/>
      <c r="T46" s="116">
        <f>Tab_Waterwalk[[#This Row],[Zustimmung]]/828</f>
        <v>0.1111111111111111</v>
      </c>
      <c r="U46" s="101"/>
      <c r="V46" s="102"/>
      <c r="W46" s="119"/>
    </row>
    <row r="47" spans="1:25" x14ac:dyDescent="0.25">
      <c r="A47" s="50"/>
      <c r="B47" s="51"/>
      <c r="C47" s="51"/>
      <c r="D47" s="51"/>
      <c r="E47" s="28"/>
      <c r="F47" s="74" t="s">
        <v>16</v>
      </c>
      <c r="G47" s="8"/>
      <c r="H47" s="8"/>
      <c r="I47" s="8"/>
      <c r="J47" s="8"/>
      <c r="K47" s="75">
        <v>46</v>
      </c>
      <c r="L47" s="46"/>
      <c r="M47" s="47"/>
      <c r="O47" s="74" t="s">
        <v>16</v>
      </c>
      <c r="P47" s="103"/>
      <c r="Q47" s="103"/>
      <c r="R47" s="103"/>
      <c r="S47" s="103"/>
      <c r="T47" s="116">
        <f>Tab_Waterwalk[[#This Row],[Zustimmung]]/828</f>
        <v>5.5555555555555552E-2</v>
      </c>
      <c r="U47" s="101"/>
      <c r="V47" s="102"/>
      <c r="W47" s="119"/>
    </row>
    <row r="48" spans="1:25" x14ac:dyDescent="0.25">
      <c r="A48" s="50"/>
      <c r="B48" s="51"/>
      <c r="C48" s="51"/>
      <c r="D48" s="51"/>
      <c r="E48" s="28"/>
      <c r="F48" s="74" t="s">
        <v>15</v>
      </c>
      <c r="G48" s="8"/>
      <c r="H48" s="8"/>
      <c r="I48" s="8"/>
      <c r="J48" s="8"/>
      <c r="K48" s="75">
        <v>46</v>
      </c>
      <c r="L48" s="46"/>
      <c r="M48" s="47"/>
      <c r="O48" s="74" t="s">
        <v>15</v>
      </c>
      <c r="P48" s="103"/>
      <c r="Q48" s="103"/>
      <c r="R48" s="103"/>
      <c r="S48" s="103"/>
      <c r="T48" s="116">
        <f>Tab_Waterwalk[[#This Row],[Zustimmung]]/828</f>
        <v>5.5555555555555552E-2</v>
      </c>
      <c r="U48" s="101"/>
      <c r="V48" s="102"/>
      <c r="W48" s="119"/>
    </row>
    <row r="49" spans="1:24" x14ac:dyDescent="0.25">
      <c r="A49" s="50"/>
      <c r="B49" s="51"/>
      <c r="C49" s="51"/>
      <c r="D49" s="51"/>
      <c r="E49" s="28"/>
      <c r="F49" s="68" t="s">
        <v>2</v>
      </c>
      <c r="G49" s="8"/>
      <c r="H49" s="8"/>
      <c r="I49" s="8"/>
      <c r="J49" s="8"/>
      <c r="K49" s="8"/>
      <c r="L49" s="19">
        <v>6</v>
      </c>
      <c r="M49" s="47"/>
      <c r="O49" s="68" t="s">
        <v>2</v>
      </c>
      <c r="P49" s="103"/>
      <c r="Q49" s="103"/>
      <c r="R49" s="103"/>
      <c r="S49" s="103"/>
      <c r="T49" s="103"/>
      <c r="U49" s="108">
        <f>Tab_Waterwalk[[#This Row],[Sonstiges]]/828</f>
        <v>7.246376811594203E-3</v>
      </c>
      <c r="V49" s="102"/>
      <c r="W49" s="119"/>
    </row>
    <row r="50" spans="1:24" x14ac:dyDescent="0.25">
      <c r="A50" s="50"/>
      <c r="B50" s="51"/>
      <c r="C50" s="51"/>
      <c r="D50" s="51"/>
      <c r="E50" s="28"/>
      <c r="F50" s="68" t="s">
        <v>3</v>
      </c>
      <c r="G50" s="8"/>
      <c r="H50" s="8"/>
      <c r="I50" s="8"/>
      <c r="J50" s="8"/>
      <c r="K50" s="8"/>
      <c r="L50" s="19">
        <v>64</v>
      </c>
      <c r="M50" s="47"/>
      <c r="O50" s="68" t="s">
        <v>3</v>
      </c>
      <c r="P50" s="103"/>
      <c r="Q50" s="103"/>
      <c r="R50" s="103"/>
      <c r="S50" s="103"/>
      <c r="T50" s="103"/>
      <c r="U50" s="108">
        <f>Tab_Waterwalk[[#This Row],[Sonstiges]]/828</f>
        <v>7.7294685990338161E-2</v>
      </c>
      <c r="V50" s="102"/>
      <c r="W50" s="119"/>
    </row>
    <row r="51" spans="1:24" x14ac:dyDescent="0.25">
      <c r="A51" s="50"/>
      <c r="B51" s="51"/>
      <c r="C51" s="51"/>
      <c r="D51" s="51"/>
      <c r="E51" s="28"/>
      <c r="F51" s="68" t="s">
        <v>103</v>
      </c>
      <c r="G51" s="8"/>
      <c r="H51" s="8"/>
      <c r="I51" s="8"/>
      <c r="J51" s="8"/>
      <c r="K51" s="8"/>
      <c r="L51" s="19">
        <v>28</v>
      </c>
      <c r="M51" s="47"/>
      <c r="O51" s="68" t="s">
        <v>103</v>
      </c>
      <c r="P51" s="103"/>
      <c r="Q51" s="103"/>
      <c r="R51" s="103"/>
      <c r="S51" s="103"/>
      <c r="T51" s="103"/>
      <c r="U51" s="108">
        <f>Tab_Waterwalk[[#This Row],[Sonstiges]]/828</f>
        <v>3.3816425120772944E-2</v>
      </c>
      <c r="V51" s="102"/>
      <c r="W51" s="119"/>
    </row>
    <row r="52" spans="1:24" ht="25.5" x14ac:dyDescent="0.25">
      <c r="A52" s="50"/>
      <c r="B52" s="51"/>
      <c r="C52" s="51"/>
      <c r="D52" s="51"/>
      <c r="E52" s="28"/>
      <c r="F52" s="76" t="s">
        <v>107</v>
      </c>
      <c r="G52" s="8"/>
      <c r="H52" s="8"/>
      <c r="I52" s="8"/>
      <c r="J52" s="8"/>
      <c r="K52" s="8"/>
      <c r="L52" s="8"/>
      <c r="M52" s="70">
        <v>313</v>
      </c>
      <c r="O52" s="76" t="s">
        <v>107</v>
      </c>
      <c r="P52" s="103"/>
      <c r="Q52" s="103"/>
      <c r="R52" s="103"/>
      <c r="S52" s="103"/>
      <c r="T52" s="103"/>
      <c r="U52" s="103"/>
      <c r="V52" s="109">
        <f>Tab_Waterwalk[[#This Row],[nicht auswertbar]]/828</f>
        <v>0.3780193236714976</v>
      </c>
      <c r="W52" s="119"/>
    </row>
    <row r="53" spans="1:24" x14ac:dyDescent="0.25">
      <c r="A53" s="50"/>
      <c r="B53" s="51"/>
      <c r="C53" s="51"/>
      <c r="D53" s="51"/>
      <c r="E53" s="28"/>
      <c r="F53" s="69" t="s">
        <v>18</v>
      </c>
      <c r="G53" s="8"/>
      <c r="H53" s="8"/>
      <c r="I53" s="8"/>
      <c r="J53" s="8"/>
      <c r="K53" s="8"/>
      <c r="L53" s="8"/>
      <c r="M53" s="70">
        <v>43</v>
      </c>
      <c r="O53" s="69" t="s">
        <v>18</v>
      </c>
      <c r="P53" s="103"/>
      <c r="Q53" s="103"/>
      <c r="R53" s="103"/>
      <c r="S53" s="103"/>
      <c r="T53" s="103"/>
      <c r="U53" s="103"/>
      <c r="V53" s="109">
        <f>Tab_Waterwalk[[#This Row],[nicht auswertbar]]/828</f>
        <v>5.1932367149758456E-2</v>
      </c>
      <c r="W53" s="119"/>
    </row>
    <row r="54" spans="1:24" x14ac:dyDescent="0.25">
      <c r="A54" s="50"/>
      <c r="B54" s="51"/>
      <c r="C54" s="51"/>
      <c r="D54" s="51"/>
      <c r="E54" s="28"/>
      <c r="F54" s="69" t="s">
        <v>108</v>
      </c>
      <c r="G54" s="8"/>
      <c r="H54" s="60"/>
      <c r="I54" s="8"/>
      <c r="J54" s="8"/>
      <c r="K54" s="8"/>
      <c r="L54" s="8"/>
      <c r="M54" s="70">
        <v>25</v>
      </c>
      <c r="O54" s="69" t="s">
        <v>108</v>
      </c>
      <c r="P54" s="103"/>
      <c r="Q54" s="110"/>
      <c r="R54" s="103"/>
      <c r="S54" s="103"/>
      <c r="T54" s="103"/>
      <c r="U54" s="103"/>
      <c r="V54" s="109">
        <f>Tab_Waterwalk[[#This Row],[nicht auswertbar]]/828</f>
        <v>3.0193236714975844E-2</v>
      </c>
      <c r="W54" s="119"/>
    </row>
    <row r="55" spans="1:24" x14ac:dyDescent="0.25">
      <c r="A55" s="50"/>
      <c r="B55" s="51"/>
      <c r="C55" s="51"/>
      <c r="D55" s="51"/>
      <c r="E55" s="28"/>
      <c r="F55" s="183"/>
      <c r="G55" s="179">
        <f>G31+G32+G33+G34</f>
        <v>125</v>
      </c>
      <c r="H55" s="179">
        <f>H35+H36+H37+H38</f>
        <v>61</v>
      </c>
      <c r="I55" s="179">
        <f>I39+I40+I41</f>
        <v>100</v>
      </c>
      <c r="J55" s="179">
        <f>J42</f>
        <v>84</v>
      </c>
      <c r="K55" s="179">
        <f>K46</f>
        <v>92</v>
      </c>
      <c r="L55" s="179">
        <f>L49+L50+L51</f>
        <v>98</v>
      </c>
      <c r="M55" s="179">
        <f>M52+M53+M54</f>
        <v>381</v>
      </c>
    </row>
    <row r="56" spans="1:24" x14ac:dyDescent="0.25">
      <c r="A56" s="50"/>
      <c r="B56" s="51"/>
      <c r="C56" s="51"/>
      <c r="D56" s="51"/>
      <c r="E56" s="28"/>
      <c r="F56" s="50" t="s">
        <v>101</v>
      </c>
      <c r="G56" s="51"/>
      <c r="H56" s="51"/>
      <c r="I56" s="51"/>
      <c r="J56" s="51"/>
      <c r="K56" s="51"/>
      <c r="L56" s="51"/>
      <c r="M56" s="28"/>
      <c r="X56" s="114"/>
    </row>
    <row r="57" spans="1:24" x14ac:dyDescent="0.25">
      <c r="A57" s="50"/>
      <c r="B57" s="51"/>
      <c r="C57" s="51"/>
      <c r="D57" s="51"/>
      <c r="E57" s="28"/>
      <c r="F57" s="50"/>
      <c r="G57" s="51"/>
      <c r="H57" s="51"/>
      <c r="I57" s="51"/>
      <c r="J57" s="51"/>
      <c r="K57" s="51"/>
      <c r="L57" s="51"/>
      <c r="M57" s="28"/>
    </row>
    <row r="58" spans="1:24" x14ac:dyDescent="0.25">
      <c r="A58" s="50"/>
      <c r="B58" s="51"/>
      <c r="C58" s="51"/>
      <c r="D58" s="51"/>
      <c r="E58" s="28"/>
      <c r="F58" s="50"/>
      <c r="G58" s="51"/>
      <c r="H58" s="51"/>
      <c r="I58" s="51"/>
      <c r="J58" s="51"/>
      <c r="K58" s="51"/>
      <c r="L58" s="51"/>
      <c r="M58" s="28"/>
    </row>
    <row r="59" spans="1:24" x14ac:dyDescent="0.25">
      <c r="A59" s="50"/>
      <c r="B59" s="51"/>
      <c r="C59" s="51"/>
      <c r="D59" s="51"/>
      <c r="E59" s="28"/>
      <c r="F59" s="50"/>
      <c r="G59" s="51"/>
      <c r="H59" s="51"/>
      <c r="I59" s="51"/>
      <c r="J59" s="51"/>
      <c r="K59" s="51"/>
      <c r="L59" s="51"/>
      <c r="M59" s="28"/>
    </row>
    <row r="60" spans="1:24" x14ac:dyDescent="0.25">
      <c r="A60" s="52"/>
      <c r="B60" s="53"/>
      <c r="C60" s="53"/>
      <c r="D60" s="53"/>
      <c r="E60" s="41"/>
      <c r="F60" s="52"/>
      <c r="G60" s="53"/>
      <c r="H60" s="53"/>
      <c r="I60" s="53"/>
      <c r="J60" s="53"/>
      <c r="K60" s="53"/>
      <c r="L60" s="53"/>
      <c r="M60" s="41"/>
    </row>
  </sheetData>
  <mergeCells count="2">
    <mergeCell ref="B15:D15"/>
    <mergeCell ref="B12:D12"/>
  </mergeCells>
  <hyperlinks>
    <hyperlink ref="B8" r:id="rId1" display="https://www.youtube.com/watch?v=gXOIkT1-QWY&amp;t=1s" xr:uid="{7ABE951F-B0DC-41F1-AF94-20E571D71FA2}"/>
  </hyperlinks>
  <pageMargins left="0.7" right="0.7" top="0.78740157499999996" bottom="0.78740157499999996" header="0.3" footer="0.3"/>
  <pageSetup paperSize="9" scale="34" orientation="landscape" r:id="rId2"/>
  <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AFDD-B94C-4B1E-84F2-0A5AD3A9342F}">
  <sheetPr>
    <tabColor theme="9" tint="0.59999389629810485"/>
    <pageSetUpPr fitToPage="1"/>
  </sheetPr>
  <dimension ref="A2:V49"/>
  <sheetViews>
    <sheetView topLeftCell="B10" zoomScale="85" zoomScaleNormal="85" workbookViewId="0">
      <selection activeCell="B22" sqref="B22"/>
    </sheetView>
  </sheetViews>
  <sheetFormatPr baseColWidth="10" defaultRowHeight="15" x14ac:dyDescent="0.25"/>
  <cols>
    <col min="1" max="1" width="23.42578125" customWidth="1"/>
    <col min="2" max="2" width="62.5703125" customWidth="1"/>
    <col min="3" max="3" width="13.140625" customWidth="1"/>
    <col min="4" max="4" width="15.7109375" customWidth="1"/>
    <col min="5" max="5" width="12.85546875" customWidth="1"/>
    <col min="6" max="6" width="14.140625" customWidth="1"/>
    <col min="8" max="8" width="18" customWidth="1"/>
    <col min="13" max="13" width="16.42578125" customWidth="1"/>
    <col min="15" max="15" width="12.85546875" customWidth="1"/>
  </cols>
  <sheetData>
    <row r="2" spans="1:13" ht="21" x14ac:dyDescent="0.35">
      <c r="A2" s="10" t="s">
        <v>118</v>
      </c>
    </row>
    <row r="4" spans="1:13" ht="18.75" x14ac:dyDescent="0.25">
      <c r="A4" s="22" t="s">
        <v>35</v>
      </c>
      <c r="B4" s="23" t="s">
        <v>64</v>
      </c>
      <c r="C4" s="24"/>
      <c r="D4" s="24"/>
      <c r="E4" s="25"/>
      <c r="F4" s="48"/>
      <c r="G4" s="49"/>
      <c r="H4" s="49"/>
      <c r="I4" s="49"/>
      <c r="J4" s="49"/>
      <c r="K4" s="49"/>
      <c r="L4" s="49"/>
      <c r="M4" s="25"/>
    </row>
    <row r="5" spans="1:13" x14ac:dyDescent="0.25">
      <c r="A5" s="26"/>
      <c r="B5" s="27"/>
      <c r="C5" s="27"/>
      <c r="D5" s="27"/>
      <c r="E5" s="28"/>
      <c r="F5" s="50"/>
      <c r="G5" s="51"/>
      <c r="H5" s="51"/>
      <c r="I5" s="51"/>
      <c r="J5" s="51"/>
      <c r="K5" s="51"/>
      <c r="L5" s="51"/>
      <c r="M5" s="28"/>
    </row>
    <row r="6" spans="1:13" x14ac:dyDescent="0.25">
      <c r="A6" s="39" t="s">
        <v>46</v>
      </c>
      <c r="B6" s="24"/>
      <c r="C6" s="24"/>
      <c r="D6" s="24"/>
      <c r="E6" s="25"/>
      <c r="F6" s="50"/>
      <c r="G6" s="51"/>
      <c r="H6" s="51"/>
      <c r="I6" s="51"/>
      <c r="J6" s="51"/>
      <c r="K6" s="51"/>
      <c r="L6" s="51"/>
      <c r="M6" s="28"/>
    </row>
    <row r="7" spans="1:13" x14ac:dyDescent="0.25">
      <c r="A7" s="30" t="s">
        <v>36</v>
      </c>
      <c r="B7" s="31" t="s">
        <v>77</v>
      </c>
      <c r="C7" s="27"/>
      <c r="D7" s="27"/>
      <c r="E7" s="28"/>
      <c r="F7" s="50"/>
      <c r="G7" s="51"/>
      <c r="H7" s="51"/>
      <c r="I7" s="51"/>
      <c r="J7" s="51"/>
      <c r="K7" s="51"/>
      <c r="L7" s="51"/>
      <c r="M7" s="28"/>
    </row>
    <row r="8" spans="1:13" x14ac:dyDescent="0.25">
      <c r="A8" s="30" t="s">
        <v>45</v>
      </c>
      <c r="B8" s="54" t="s">
        <v>76</v>
      </c>
      <c r="C8" s="27"/>
      <c r="D8" s="27"/>
      <c r="E8" s="28"/>
      <c r="F8" s="50"/>
      <c r="G8" s="51"/>
      <c r="H8" s="51"/>
      <c r="I8" s="51"/>
      <c r="J8" s="51"/>
      <c r="K8" s="51"/>
      <c r="L8" s="51"/>
      <c r="M8" s="28"/>
    </row>
    <row r="9" spans="1:13" x14ac:dyDescent="0.25">
      <c r="A9" s="30" t="s">
        <v>37</v>
      </c>
      <c r="B9" s="78">
        <v>41199</v>
      </c>
      <c r="C9" s="27"/>
      <c r="D9" s="27"/>
      <c r="E9" s="28"/>
      <c r="F9" s="50"/>
      <c r="G9" s="51"/>
      <c r="H9" s="51"/>
      <c r="I9" s="51"/>
      <c r="J9" s="51"/>
      <c r="K9" s="51"/>
      <c r="L9" s="51"/>
      <c r="M9" s="28"/>
    </row>
    <row r="10" spans="1:13" x14ac:dyDescent="0.25">
      <c r="A10" s="30" t="s">
        <v>38</v>
      </c>
      <c r="B10" s="79" t="s">
        <v>78</v>
      </c>
      <c r="C10" s="27"/>
      <c r="D10" s="27"/>
      <c r="E10" s="28"/>
      <c r="F10" s="50"/>
      <c r="G10" s="51"/>
      <c r="H10" s="51"/>
      <c r="I10" s="51"/>
      <c r="J10" s="51"/>
      <c r="K10" s="51"/>
      <c r="L10" s="51"/>
      <c r="M10" s="28"/>
    </row>
    <row r="11" spans="1:13" x14ac:dyDescent="0.25">
      <c r="A11" s="30" t="s">
        <v>48</v>
      </c>
      <c r="B11" s="80">
        <v>79206</v>
      </c>
      <c r="C11" s="27"/>
      <c r="D11" s="27"/>
      <c r="E11" s="28"/>
      <c r="F11" s="50"/>
      <c r="G11" s="51"/>
      <c r="H11" s="51"/>
      <c r="I11" s="51"/>
      <c r="J11" s="51"/>
      <c r="K11" s="51"/>
      <c r="L11" s="51"/>
      <c r="M11" s="28"/>
    </row>
    <row r="12" spans="1:13" ht="54.75" customHeight="1" x14ac:dyDescent="0.25">
      <c r="A12" s="40" t="s">
        <v>49</v>
      </c>
      <c r="B12" s="208" t="s">
        <v>79</v>
      </c>
      <c r="C12" s="208"/>
      <c r="D12" s="208"/>
      <c r="E12" s="41"/>
      <c r="F12" s="50"/>
      <c r="G12" s="51"/>
      <c r="H12" s="51"/>
      <c r="I12" s="51"/>
      <c r="J12" s="51"/>
      <c r="K12" s="51"/>
      <c r="L12" s="51"/>
      <c r="M12" s="28"/>
    </row>
    <row r="13" spans="1:13" x14ac:dyDescent="0.25">
      <c r="A13" s="39" t="s">
        <v>47</v>
      </c>
      <c r="B13" s="24"/>
      <c r="C13" s="24"/>
      <c r="D13" s="24"/>
      <c r="E13" s="25"/>
      <c r="F13" s="50"/>
      <c r="G13" s="51"/>
      <c r="H13" s="51"/>
      <c r="I13" s="51"/>
      <c r="J13" s="51"/>
      <c r="K13" s="51"/>
      <c r="L13" s="51"/>
      <c r="M13" s="28"/>
    </row>
    <row r="14" spans="1:13" x14ac:dyDescent="0.25">
      <c r="A14" s="30" t="s">
        <v>39</v>
      </c>
      <c r="B14" s="31" t="s">
        <v>80</v>
      </c>
      <c r="C14" s="27"/>
      <c r="D14" s="27"/>
      <c r="E14" s="28"/>
      <c r="F14" s="50"/>
      <c r="G14" s="51"/>
      <c r="H14" s="51"/>
      <c r="I14" s="51"/>
      <c r="J14" s="51"/>
      <c r="K14" s="51"/>
      <c r="L14" s="51"/>
      <c r="M14" s="28"/>
    </row>
    <row r="15" spans="1:13" ht="44.25" customHeight="1" x14ac:dyDescent="0.25">
      <c r="A15" s="30" t="s">
        <v>40</v>
      </c>
      <c r="B15" s="207" t="s">
        <v>81</v>
      </c>
      <c r="C15" s="207"/>
      <c r="D15" s="207"/>
      <c r="E15" s="28"/>
      <c r="F15" s="50"/>
      <c r="G15" s="51"/>
      <c r="H15" s="51"/>
      <c r="I15" s="51"/>
      <c r="J15" s="51"/>
      <c r="K15" s="51"/>
      <c r="L15" s="51"/>
      <c r="M15" s="28"/>
    </row>
    <row r="16" spans="1:13" x14ac:dyDescent="0.25">
      <c r="A16" s="30" t="s">
        <v>41</v>
      </c>
      <c r="B16" s="80">
        <v>413</v>
      </c>
      <c r="C16" s="27"/>
      <c r="D16" s="27"/>
      <c r="E16" s="28"/>
      <c r="F16" s="50"/>
      <c r="G16" s="51"/>
      <c r="H16" s="51"/>
      <c r="I16" s="51"/>
      <c r="J16" s="51"/>
      <c r="K16" s="51"/>
      <c r="L16" s="51"/>
      <c r="M16" s="28"/>
    </row>
    <row r="17" spans="1:22" x14ac:dyDescent="0.25">
      <c r="A17" s="30" t="s">
        <v>43</v>
      </c>
      <c r="B17" s="80">
        <v>44</v>
      </c>
      <c r="C17" s="27"/>
      <c r="D17" s="27"/>
      <c r="E17" s="28"/>
      <c r="F17" s="50"/>
      <c r="G17" s="51"/>
      <c r="H17" s="51"/>
      <c r="I17" s="51"/>
      <c r="J17" s="51"/>
      <c r="K17" s="51"/>
      <c r="L17" s="51"/>
      <c r="M17" s="28"/>
    </row>
    <row r="18" spans="1:22" x14ac:dyDescent="0.25">
      <c r="A18" s="30" t="s">
        <v>42</v>
      </c>
      <c r="B18" s="80">
        <v>183133</v>
      </c>
      <c r="C18" s="27"/>
      <c r="D18" s="27"/>
      <c r="E18" s="28"/>
      <c r="F18" s="50"/>
      <c r="G18" s="51"/>
      <c r="H18" s="51"/>
      <c r="I18" s="51"/>
      <c r="J18" s="51"/>
      <c r="K18" s="51"/>
      <c r="L18" s="51"/>
      <c r="M18" s="28"/>
    </row>
    <row r="19" spans="1:22" ht="53.25" customHeight="1" x14ac:dyDescent="0.25">
      <c r="A19" s="40" t="s">
        <v>44</v>
      </c>
      <c r="B19" s="208" t="s">
        <v>82</v>
      </c>
      <c r="C19" s="209"/>
      <c r="D19" s="209"/>
      <c r="E19" s="41"/>
      <c r="F19" s="50"/>
      <c r="G19" s="51"/>
      <c r="H19" s="51"/>
      <c r="I19" s="51"/>
      <c r="J19" s="51"/>
      <c r="K19" s="51"/>
      <c r="L19" s="51"/>
      <c r="M19" s="28"/>
    </row>
    <row r="20" spans="1:22" x14ac:dyDescent="0.25">
      <c r="A20" s="39" t="s">
        <v>50</v>
      </c>
      <c r="B20" s="24"/>
      <c r="C20" s="24"/>
      <c r="D20" s="24"/>
      <c r="E20" s="25"/>
      <c r="F20" s="51"/>
      <c r="G20" s="51"/>
      <c r="H20" s="51"/>
      <c r="I20" s="51"/>
      <c r="J20" s="51"/>
      <c r="K20" s="51"/>
      <c r="L20" s="51"/>
      <c r="M20" s="28"/>
    </row>
    <row r="21" spans="1:22" x14ac:dyDescent="0.25">
      <c r="A21" s="30" t="s">
        <v>51</v>
      </c>
      <c r="B21" s="31" t="s">
        <v>83</v>
      </c>
      <c r="C21" s="27"/>
      <c r="D21" s="27"/>
      <c r="E21" s="28"/>
      <c r="F21" s="51"/>
      <c r="G21" s="51"/>
      <c r="H21" s="51"/>
      <c r="I21" s="51"/>
      <c r="J21" s="51"/>
      <c r="K21" s="51"/>
      <c r="L21" s="51"/>
      <c r="M21" s="28"/>
    </row>
    <row r="22" spans="1:22" x14ac:dyDescent="0.25">
      <c r="A22" s="30" t="s">
        <v>52</v>
      </c>
      <c r="B22" s="31" t="s">
        <v>187</v>
      </c>
      <c r="C22" s="27"/>
      <c r="D22" s="27"/>
      <c r="E22" s="28"/>
      <c r="F22" s="51"/>
      <c r="G22" s="51"/>
      <c r="H22" s="51"/>
      <c r="I22" s="51"/>
      <c r="J22" s="51"/>
      <c r="K22" s="51"/>
      <c r="L22" s="51"/>
      <c r="M22" s="28"/>
    </row>
    <row r="23" spans="1:22" x14ac:dyDescent="0.25">
      <c r="A23" s="34" t="s">
        <v>53</v>
      </c>
      <c r="B23" s="27"/>
      <c r="C23" s="27"/>
      <c r="D23" s="27"/>
      <c r="E23" s="28"/>
      <c r="F23" s="51"/>
      <c r="G23" s="51"/>
      <c r="H23" s="51"/>
      <c r="I23" s="51"/>
      <c r="J23" s="51"/>
      <c r="K23" s="51"/>
      <c r="L23" s="51"/>
      <c r="M23" s="28"/>
    </row>
    <row r="24" spans="1:22" x14ac:dyDescent="0.25">
      <c r="A24" s="30"/>
      <c r="B24" s="31"/>
      <c r="C24" s="31"/>
      <c r="D24" s="31"/>
      <c r="E24" s="57"/>
      <c r="F24" s="51"/>
      <c r="G24" s="51"/>
      <c r="H24" s="51"/>
      <c r="I24" s="51"/>
      <c r="J24" s="51"/>
      <c r="K24" s="51"/>
      <c r="L24" s="51"/>
      <c r="M24" s="28"/>
    </row>
    <row r="25" spans="1:22" x14ac:dyDescent="0.25">
      <c r="A25" s="26"/>
      <c r="B25" s="31"/>
      <c r="C25" s="31"/>
      <c r="D25" s="27"/>
      <c r="E25" s="55"/>
      <c r="F25" s="51"/>
      <c r="G25" s="51"/>
      <c r="H25" s="51"/>
      <c r="I25" s="51"/>
      <c r="J25" s="51"/>
      <c r="K25" s="51"/>
      <c r="L25" s="51"/>
      <c r="M25" s="28"/>
    </row>
    <row r="26" spans="1:22" x14ac:dyDescent="0.25">
      <c r="A26" s="26"/>
      <c r="B26" s="33"/>
      <c r="C26" s="31"/>
      <c r="D26" s="27"/>
      <c r="E26" s="56"/>
      <c r="F26" s="51"/>
      <c r="G26" s="51"/>
      <c r="H26" s="51"/>
      <c r="I26" s="51"/>
      <c r="J26" s="51"/>
      <c r="K26" s="51"/>
      <c r="L26" s="51"/>
      <c r="M26" s="28"/>
    </row>
    <row r="27" spans="1:22" x14ac:dyDescent="0.25">
      <c r="A27" s="26"/>
      <c r="B27" s="33"/>
      <c r="C27" s="33"/>
      <c r="D27" s="27"/>
      <c r="E27" s="55"/>
      <c r="F27" s="51"/>
      <c r="G27" s="51"/>
      <c r="H27" s="51"/>
      <c r="I27" s="51"/>
      <c r="J27" s="51"/>
      <c r="K27" s="51"/>
      <c r="L27" s="51"/>
      <c r="M27" s="28"/>
    </row>
    <row r="28" spans="1:22" x14ac:dyDescent="0.25">
      <c r="A28" s="26"/>
      <c r="B28" s="31"/>
      <c r="C28" s="31"/>
      <c r="D28" s="27"/>
      <c r="E28" s="55"/>
      <c r="F28" s="51"/>
      <c r="G28" s="51"/>
      <c r="H28" s="51"/>
      <c r="I28" s="51"/>
      <c r="J28" s="51"/>
      <c r="K28" s="51"/>
      <c r="L28" s="51"/>
      <c r="M28" s="28"/>
    </row>
    <row r="29" spans="1:22" x14ac:dyDescent="0.25">
      <c r="A29" s="26"/>
      <c r="B29" s="33"/>
      <c r="C29" s="31"/>
      <c r="D29" s="27"/>
      <c r="E29" s="59"/>
      <c r="F29" s="53"/>
      <c r="G29" s="53"/>
      <c r="H29" s="53"/>
      <c r="I29" s="53"/>
      <c r="J29" s="53"/>
      <c r="K29" s="53"/>
      <c r="L29" s="53"/>
      <c r="M29" s="41"/>
    </row>
    <row r="30" spans="1:22" x14ac:dyDescent="0.25">
      <c r="A30" s="50"/>
      <c r="B30" s="51"/>
      <c r="C30" s="51"/>
      <c r="D30" s="51"/>
      <c r="E30" s="28"/>
      <c r="F30" s="21"/>
      <c r="G30" s="21"/>
      <c r="H30" s="21"/>
      <c r="I30" s="21"/>
      <c r="J30" s="21"/>
      <c r="K30" s="21"/>
      <c r="L30" s="21"/>
      <c r="M30" s="84"/>
    </row>
    <row r="31" spans="1:22" x14ac:dyDescent="0.25">
      <c r="A31" s="50"/>
      <c r="B31" s="51"/>
      <c r="C31" s="51"/>
      <c r="D31" s="51"/>
      <c r="E31" s="28"/>
      <c r="F31" s="42" t="s">
        <v>34</v>
      </c>
      <c r="G31" s="43" t="s">
        <v>20</v>
      </c>
      <c r="H31" s="43" t="s">
        <v>21</v>
      </c>
      <c r="I31" s="43" t="s">
        <v>22</v>
      </c>
      <c r="J31" s="43" t="s">
        <v>23</v>
      </c>
      <c r="K31" s="43" t="s">
        <v>24</v>
      </c>
      <c r="L31" s="43" t="s">
        <v>124</v>
      </c>
      <c r="M31" s="44" t="s">
        <v>26</v>
      </c>
      <c r="O31" s="42" t="s">
        <v>34</v>
      </c>
      <c r="P31" s="43" t="s">
        <v>20</v>
      </c>
      <c r="Q31" s="43" t="s">
        <v>21</v>
      </c>
      <c r="R31" s="43" t="s">
        <v>22</v>
      </c>
      <c r="S31" s="43" t="s">
        <v>23</v>
      </c>
      <c r="T31" s="43" t="s">
        <v>24</v>
      </c>
      <c r="U31" s="43" t="s">
        <v>124</v>
      </c>
      <c r="V31" s="44" t="s">
        <v>26</v>
      </c>
    </row>
    <row r="32" spans="1:22" x14ac:dyDescent="0.25">
      <c r="A32" s="50"/>
      <c r="B32" s="51"/>
      <c r="C32" s="51"/>
      <c r="D32" s="51"/>
      <c r="E32" s="28"/>
      <c r="F32" s="61" t="s">
        <v>30</v>
      </c>
      <c r="G32" s="82">
        <f>4+1+4+1+1+3+3</f>
        <v>17</v>
      </c>
      <c r="H32" s="46"/>
      <c r="I32" s="46"/>
      <c r="J32" s="46"/>
      <c r="K32" s="46"/>
      <c r="L32" s="46"/>
      <c r="M32" s="47"/>
      <c r="O32" s="61" t="s">
        <v>30</v>
      </c>
      <c r="P32" s="111">
        <f>Tab_Mikrophonie[[#This Row],[Information ]]/105</f>
        <v>0.16190476190476191</v>
      </c>
      <c r="Q32" s="101"/>
      <c r="R32" s="101"/>
      <c r="S32" s="101"/>
      <c r="T32" s="101"/>
      <c r="U32" s="101"/>
      <c r="V32" s="102"/>
    </row>
    <row r="33" spans="1:22" x14ac:dyDescent="0.25">
      <c r="A33" s="50"/>
      <c r="B33" s="51"/>
      <c r="C33" s="51"/>
      <c r="D33" s="51"/>
      <c r="E33" s="28"/>
      <c r="F33" s="62" t="s">
        <v>30</v>
      </c>
      <c r="G33" s="8"/>
      <c r="H33" s="14">
        <v>2</v>
      </c>
      <c r="I33" s="46"/>
      <c r="J33" s="46"/>
      <c r="K33" s="46"/>
      <c r="L33" s="46"/>
      <c r="M33" s="47"/>
      <c r="O33" s="62" t="s">
        <v>30</v>
      </c>
      <c r="P33" s="103"/>
      <c r="Q33" s="112">
        <f>Tab_Mikrophonie[[#This Row],[Vergleiche ]]/105</f>
        <v>1.9047619047619049E-2</v>
      </c>
      <c r="R33" s="101"/>
      <c r="S33" s="101"/>
      <c r="T33" s="101"/>
      <c r="U33" s="101"/>
      <c r="V33" s="102"/>
    </row>
    <row r="34" spans="1:22" ht="38.25" x14ac:dyDescent="0.25">
      <c r="A34" s="50"/>
      <c r="B34" s="51"/>
      <c r="C34" s="51"/>
      <c r="D34" s="51"/>
      <c r="E34" s="28"/>
      <c r="F34" s="63" t="s">
        <v>84</v>
      </c>
      <c r="G34" s="8"/>
      <c r="H34" s="14">
        <f>2+5+1</f>
        <v>8</v>
      </c>
      <c r="I34" s="46"/>
      <c r="J34" s="46"/>
      <c r="K34" s="46"/>
      <c r="L34" s="46"/>
      <c r="M34" s="47"/>
      <c r="O34" s="63" t="s">
        <v>84</v>
      </c>
      <c r="P34" s="103"/>
      <c r="Q34" s="112">
        <f>Tab_Mikrophonie[[#This Row],[Vergleiche ]]/105</f>
        <v>7.6190476190476197E-2</v>
      </c>
      <c r="R34" s="101"/>
      <c r="S34" s="101"/>
      <c r="T34" s="101"/>
      <c r="U34" s="101"/>
      <c r="V34" s="102"/>
    </row>
    <row r="35" spans="1:22" x14ac:dyDescent="0.25">
      <c r="A35" s="50"/>
      <c r="B35" s="51"/>
      <c r="C35" s="51"/>
      <c r="D35" s="51"/>
      <c r="E35" s="28"/>
      <c r="F35" s="64" t="s">
        <v>30</v>
      </c>
      <c r="G35" s="8"/>
      <c r="H35" s="8"/>
      <c r="I35" s="15">
        <v>4</v>
      </c>
      <c r="J35" s="46"/>
      <c r="K35" s="46"/>
      <c r="L35" s="46"/>
      <c r="M35" s="47"/>
      <c r="O35" s="64" t="s">
        <v>30</v>
      </c>
      <c r="P35" s="103"/>
      <c r="Q35" s="103"/>
      <c r="R35" s="105">
        <f>Tab_Mikrophonie[[#This Row],[Ironie/ Humor]]/105</f>
        <v>3.8095238095238099E-2</v>
      </c>
      <c r="S35" s="101"/>
      <c r="T35" s="101"/>
      <c r="U35" s="101"/>
      <c r="V35" s="102"/>
    </row>
    <row r="36" spans="1:22" x14ac:dyDescent="0.25">
      <c r="A36" s="50"/>
      <c r="B36" s="51"/>
      <c r="C36" s="51"/>
      <c r="D36" s="51"/>
      <c r="E36" s="28"/>
      <c r="F36" s="136" t="s">
        <v>19</v>
      </c>
      <c r="G36" s="8"/>
      <c r="H36" s="8"/>
      <c r="I36" s="8"/>
      <c r="J36" s="137">
        <f>J37+J38</f>
        <v>10</v>
      </c>
      <c r="K36" s="8"/>
      <c r="L36" s="46"/>
      <c r="M36" s="47"/>
      <c r="O36" s="136" t="s">
        <v>19</v>
      </c>
      <c r="P36" s="103"/>
      <c r="Q36" s="103"/>
      <c r="R36" s="103"/>
      <c r="S36" s="138">
        <f>Tab_Mikrophonie[[#This Row],[Ablehnung]]/105</f>
        <v>9.5238095238095233E-2</v>
      </c>
      <c r="T36" s="103"/>
      <c r="U36" s="101"/>
      <c r="V36" s="102"/>
    </row>
    <row r="37" spans="1:22" x14ac:dyDescent="0.25">
      <c r="A37" s="50"/>
      <c r="B37" s="51"/>
      <c r="C37" s="51"/>
      <c r="D37" s="51"/>
      <c r="E37" s="28"/>
      <c r="F37" s="66" t="s">
        <v>16</v>
      </c>
      <c r="G37" s="8"/>
      <c r="H37" s="8"/>
      <c r="I37" s="8"/>
      <c r="J37" s="16">
        <v>4</v>
      </c>
      <c r="K37" s="46"/>
      <c r="L37" s="46"/>
      <c r="M37" s="47"/>
      <c r="O37" s="66" t="s">
        <v>14</v>
      </c>
      <c r="P37" s="103"/>
      <c r="Q37" s="103"/>
      <c r="R37" s="103"/>
      <c r="S37" s="138">
        <f>Tab_Mikrophonie[[#This Row],[Ablehnung]]/105</f>
        <v>3.8095238095238099E-2</v>
      </c>
      <c r="T37" s="101"/>
      <c r="U37" s="101"/>
      <c r="V37" s="102"/>
    </row>
    <row r="38" spans="1:22" x14ac:dyDescent="0.25">
      <c r="A38" s="50"/>
      <c r="B38" s="51"/>
      <c r="C38" s="51"/>
      <c r="D38" s="51"/>
      <c r="E38" s="28"/>
      <c r="F38" s="66" t="s">
        <v>15</v>
      </c>
      <c r="G38" s="8"/>
      <c r="H38" s="8"/>
      <c r="I38" s="8"/>
      <c r="J38" s="16">
        <v>6</v>
      </c>
      <c r="K38" s="46"/>
      <c r="L38" s="46"/>
      <c r="M38" s="47"/>
      <c r="O38" s="66" t="s">
        <v>15</v>
      </c>
      <c r="P38" s="103"/>
      <c r="Q38" s="103"/>
      <c r="R38" s="103"/>
      <c r="S38" s="138">
        <f>Tab_Mikrophonie[[#This Row],[Ablehnung]]/105</f>
        <v>5.7142857142857141E-2</v>
      </c>
      <c r="T38" s="101"/>
      <c r="U38" s="101"/>
      <c r="V38" s="102"/>
    </row>
    <row r="39" spans="1:22" x14ac:dyDescent="0.25">
      <c r="A39" s="50"/>
      <c r="B39" s="51"/>
      <c r="C39" s="51"/>
      <c r="D39" s="51"/>
      <c r="E39" s="28"/>
      <c r="F39" s="67" t="s">
        <v>19</v>
      </c>
      <c r="G39" s="8"/>
      <c r="H39" s="8"/>
      <c r="I39" s="8"/>
      <c r="J39" s="8"/>
      <c r="K39" s="135">
        <f>K40+K41</f>
        <v>25</v>
      </c>
      <c r="L39" s="46"/>
      <c r="M39" s="47"/>
      <c r="O39" s="67" t="s">
        <v>19</v>
      </c>
      <c r="P39" s="103"/>
      <c r="Q39" s="103"/>
      <c r="R39" s="103"/>
      <c r="S39" s="103"/>
      <c r="T39" s="151">
        <f>Tab_Mikrophonie[[#This Row],[Zustimmung]]/105</f>
        <v>0.23809523809523808</v>
      </c>
      <c r="U39" s="101"/>
      <c r="V39" s="102"/>
    </row>
    <row r="40" spans="1:22" x14ac:dyDescent="0.25">
      <c r="A40" s="50"/>
      <c r="B40" s="51"/>
      <c r="C40" s="51"/>
      <c r="D40" s="51"/>
      <c r="E40" s="28"/>
      <c r="F40" s="67" t="s">
        <v>16</v>
      </c>
      <c r="G40" s="8"/>
      <c r="H40" s="8"/>
      <c r="I40" s="8"/>
      <c r="J40" s="8"/>
      <c r="K40" s="18">
        <v>3</v>
      </c>
      <c r="L40" s="46"/>
      <c r="M40" s="47"/>
      <c r="O40" s="67" t="s">
        <v>16</v>
      </c>
      <c r="P40" s="103"/>
      <c r="Q40" s="103"/>
      <c r="R40" s="103"/>
      <c r="S40" s="103"/>
      <c r="T40" s="151">
        <f>Tab_Mikrophonie[[#This Row],[Zustimmung]]/105</f>
        <v>2.8571428571428571E-2</v>
      </c>
      <c r="U40" s="101"/>
      <c r="V40" s="102"/>
    </row>
    <row r="41" spans="1:22" x14ac:dyDescent="0.25">
      <c r="A41" s="50"/>
      <c r="B41" s="51"/>
      <c r="C41" s="51"/>
      <c r="D41" s="51"/>
      <c r="E41" s="28"/>
      <c r="F41" s="67" t="s">
        <v>15</v>
      </c>
      <c r="G41" s="8"/>
      <c r="H41" s="8"/>
      <c r="I41" s="8"/>
      <c r="J41" s="8"/>
      <c r="K41" s="18">
        <v>22</v>
      </c>
      <c r="L41" s="46"/>
      <c r="M41" s="47"/>
      <c r="O41" s="67" t="s">
        <v>15</v>
      </c>
      <c r="P41" s="103"/>
      <c r="Q41" s="103"/>
      <c r="R41" s="103"/>
      <c r="S41" s="103"/>
      <c r="T41" s="151">
        <f>Tab_Mikrophonie[[#This Row],[Zustimmung]]/105</f>
        <v>0.20952380952380953</v>
      </c>
      <c r="U41" s="101"/>
      <c r="V41" s="102"/>
    </row>
    <row r="42" spans="1:22" x14ac:dyDescent="0.25">
      <c r="A42" s="50"/>
      <c r="B42" s="51"/>
      <c r="C42" s="51"/>
      <c r="D42" s="51"/>
      <c r="E42" s="28"/>
      <c r="F42" s="68" t="s">
        <v>1</v>
      </c>
      <c r="G42" s="8"/>
      <c r="H42" s="8"/>
      <c r="I42" s="8"/>
      <c r="J42" s="8"/>
      <c r="K42" s="8"/>
      <c r="L42" s="19">
        <v>9</v>
      </c>
      <c r="M42" s="47"/>
      <c r="O42" s="68" t="s">
        <v>1</v>
      </c>
      <c r="P42" s="103"/>
      <c r="Q42" s="103"/>
      <c r="R42" s="103"/>
      <c r="S42" s="103"/>
      <c r="T42" s="103"/>
      <c r="U42" s="108">
        <f>Tab_Mikrophonie[[#This Row],[Sonstiges]]/105</f>
        <v>8.5714285714285715E-2</v>
      </c>
      <c r="V42" s="102"/>
    </row>
    <row r="43" spans="1:22" x14ac:dyDescent="0.25">
      <c r="A43" s="50"/>
      <c r="B43" s="51"/>
      <c r="C43" s="51"/>
      <c r="D43" s="51"/>
      <c r="E43" s="28"/>
      <c r="F43" s="68" t="s">
        <v>2</v>
      </c>
      <c r="G43" s="8"/>
      <c r="H43" s="8"/>
      <c r="I43" s="8"/>
      <c r="J43" s="8"/>
      <c r="K43" s="8"/>
      <c r="L43" s="19">
        <v>6</v>
      </c>
      <c r="M43" s="47"/>
      <c r="O43" s="68" t="s">
        <v>2</v>
      </c>
      <c r="P43" s="103"/>
      <c r="Q43" s="103"/>
      <c r="R43" s="103"/>
      <c r="S43" s="103"/>
      <c r="T43" s="103"/>
      <c r="U43" s="108">
        <f>Tab_Mikrophonie[[#This Row],[Sonstiges]]/105</f>
        <v>5.7142857142857141E-2</v>
      </c>
      <c r="V43" s="102"/>
    </row>
    <row r="44" spans="1:22" x14ac:dyDescent="0.25">
      <c r="A44" s="50"/>
      <c r="B44" s="51"/>
      <c r="C44" s="51"/>
      <c r="D44" s="51"/>
      <c r="E44" s="28"/>
      <c r="F44" s="69" t="s">
        <v>29</v>
      </c>
      <c r="G44" s="8"/>
      <c r="H44" s="8"/>
      <c r="I44" s="8"/>
      <c r="J44" s="8"/>
      <c r="K44" s="8"/>
      <c r="L44" s="8"/>
      <c r="M44" s="70">
        <v>27</v>
      </c>
      <c r="O44" s="69" t="s">
        <v>29</v>
      </c>
      <c r="P44" s="103"/>
      <c r="Q44" s="103"/>
      <c r="R44" s="103"/>
      <c r="S44" s="103"/>
      <c r="T44" s="103"/>
      <c r="U44" s="103"/>
      <c r="V44" s="109">
        <f>Tab_Mikrophonie[[#This Row],[nicht auswertbar]]/105</f>
        <v>0.25714285714285712</v>
      </c>
    </row>
    <row r="45" spans="1:22" x14ac:dyDescent="0.25">
      <c r="A45" s="50"/>
      <c r="B45" s="51"/>
      <c r="C45" s="51"/>
      <c r="D45" s="51"/>
      <c r="E45" s="28"/>
      <c r="F45" s="85" t="s">
        <v>33</v>
      </c>
      <c r="G45" s="8"/>
      <c r="H45" s="8"/>
      <c r="I45" s="8"/>
      <c r="J45" s="8"/>
      <c r="K45" s="8"/>
      <c r="L45" s="8"/>
      <c r="M45" s="83">
        <v>20</v>
      </c>
      <c r="O45" s="85" t="s">
        <v>33</v>
      </c>
      <c r="P45" s="103"/>
      <c r="Q45" s="103"/>
      <c r="R45" s="103"/>
      <c r="S45" s="103"/>
      <c r="T45" s="103"/>
      <c r="U45" s="103"/>
      <c r="V45" s="109">
        <f>Tab_Mikrophonie[[#This Row],[nicht auswertbar]]/105</f>
        <v>0.19047619047619047</v>
      </c>
    </row>
    <row r="46" spans="1:22" x14ac:dyDescent="0.25">
      <c r="A46" s="50"/>
      <c r="B46" s="51"/>
      <c r="C46" s="51"/>
      <c r="D46" s="51"/>
      <c r="E46" s="28"/>
      <c r="F46" s="50"/>
      <c r="G46" s="179">
        <f>G32</f>
        <v>17</v>
      </c>
      <c r="H46" s="179">
        <f>H33+H34</f>
        <v>10</v>
      </c>
      <c r="I46" s="179">
        <f>I35</f>
        <v>4</v>
      </c>
      <c r="J46" s="179">
        <f>J36</f>
        <v>10</v>
      </c>
      <c r="K46" s="179">
        <f>K39</f>
        <v>25</v>
      </c>
      <c r="L46" s="180">
        <f>L42+L43</f>
        <v>15</v>
      </c>
      <c r="M46" s="181">
        <f>M44+M45</f>
        <v>47</v>
      </c>
      <c r="P46" s="114"/>
      <c r="Q46" s="114"/>
      <c r="R46" s="114"/>
      <c r="S46" s="114"/>
      <c r="T46" s="114"/>
      <c r="U46" s="114"/>
      <c r="V46" s="114"/>
    </row>
    <row r="47" spans="1:22" x14ac:dyDescent="0.25">
      <c r="A47" s="50"/>
      <c r="B47" s="51"/>
      <c r="C47" s="51"/>
      <c r="D47" s="51"/>
      <c r="E47" s="51"/>
      <c r="F47" s="50" t="s">
        <v>100</v>
      </c>
      <c r="G47" s="51"/>
      <c r="H47" s="51"/>
      <c r="I47" s="51"/>
      <c r="J47" s="51"/>
      <c r="K47" s="51"/>
      <c r="L47" s="51"/>
      <c r="M47" s="28"/>
    </row>
    <row r="48" spans="1:22" x14ac:dyDescent="0.25">
      <c r="A48" s="50"/>
      <c r="B48" s="51"/>
      <c r="C48" s="51"/>
      <c r="D48" s="51"/>
      <c r="E48" s="28"/>
      <c r="F48" s="50"/>
      <c r="G48" s="51"/>
      <c r="H48" s="51"/>
      <c r="I48" s="51"/>
      <c r="J48" s="51"/>
      <c r="K48" s="51"/>
      <c r="L48" s="51"/>
      <c r="M48" s="28"/>
    </row>
    <row r="49" spans="1:13" x14ac:dyDescent="0.25">
      <c r="A49" s="52"/>
      <c r="B49" s="53"/>
      <c r="C49" s="53"/>
      <c r="D49" s="53"/>
      <c r="E49" s="41"/>
      <c r="F49" s="52"/>
      <c r="G49" s="53"/>
      <c r="H49" s="53"/>
      <c r="I49" s="53"/>
      <c r="J49" s="53"/>
      <c r="K49" s="53"/>
      <c r="L49" s="53"/>
      <c r="M49" s="41"/>
    </row>
  </sheetData>
  <mergeCells count="3">
    <mergeCell ref="B12:D12"/>
    <mergeCell ref="B15:D15"/>
    <mergeCell ref="B19:D19"/>
  </mergeCells>
  <hyperlinks>
    <hyperlink ref="B8" r:id="rId1" xr:uid="{BDA46E40-CD40-4527-AAE4-51A96FE1ECEF}"/>
  </hyperlinks>
  <pageMargins left="0.7" right="0.7" top="0.78740157499999996" bottom="0.78740157499999996" header="0.3" footer="0.3"/>
  <pageSetup paperSize="9" scale="37" orientation="landscape" r:id="rId2"/>
  <drawing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C122-6A36-47EE-B7B9-CA288D872821}">
  <sheetPr>
    <tabColor theme="9" tint="0.59999389629810485"/>
    <pageSetUpPr fitToPage="1"/>
  </sheetPr>
  <dimension ref="A2:X65"/>
  <sheetViews>
    <sheetView topLeftCell="D22" zoomScale="85" zoomScaleNormal="85" workbookViewId="0">
      <selection activeCell="A2" sqref="A2"/>
    </sheetView>
  </sheetViews>
  <sheetFormatPr baseColWidth="10" defaultRowHeight="15" x14ac:dyDescent="0.25"/>
  <cols>
    <col min="1" max="1" width="23.42578125" customWidth="1"/>
    <col min="2" max="2" width="48.28515625" customWidth="1"/>
    <col min="3" max="3" width="12.42578125" customWidth="1"/>
    <col min="4" max="4" width="15" customWidth="1"/>
    <col min="5" max="5" width="12" customWidth="1"/>
    <col min="6" max="6" width="14" customWidth="1"/>
    <col min="8" max="8" width="17.140625" customWidth="1"/>
    <col min="13" max="13" width="17.140625" customWidth="1"/>
  </cols>
  <sheetData>
    <row r="2" spans="1:13" ht="21" x14ac:dyDescent="0.35">
      <c r="A2" s="10" t="s">
        <v>192</v>
      </c>
    </row>
    <row r="4" spans="1:13" ht="18.75" x14ac:dyDescent="0.25">
      <c r="A4" s="22" t="s">
        <v>35</v>
      </c>
      <c r="B4" s="23" t="s">
        <v>86</v>
      </c>
      <c r="C4" s="24"/>
      <c r="D4" s="24"/>
      <c r="E4" s="49"/>
      <c r="F4" s="48"/>
      <c r="G4" s="49"/>
      <c r="H4" s="49"/>
      <c r="I4" s="49"/>
      <c r="J4" s="49"/>
      <c r="K4" s="49"/>
      <c r="L4" s="49"/>
      <c r="M4" s="25"/>
    </row>
    <row r="5" spans="1:13" x14ac:dyDescent="0.25">
      <c r="A5" s="26"/>
      <c r="B5" s="27"/>
      <c r="C5" s="27"/>
      <c r="D5" s="27"/>
      <c r="E5" s="51"/>
      <c r="F5" s="50"/>
      <c r="G5" s="51"/>
      <c r="H5" s="51"/>
      <c r="I5" s="51"/>
      <c r="J5" s="51"/>
      <c r="K5" s="51"/>
      <c r="L5" s="51"/>
      <c r="M5" s="28"/>
    </row>
    <row r="6" spans="1:13" x14ac:dyDescent="0.25">
      <c r="A6" s="39" t="s">
        <v>46</v>
      </c>
      <c r="B6" s="24"/>
      <c r="C6" s="24"/>
      <c r="D6" s="24"/>
      <c r="E6" s="49"/>
      <c r="F6" s="50"/>
      <c r="G6" s="51"/>
      <c r="H6" s="51"/>
      <c r="I6" s="51"/>
      <c r="J6" s="51"/>
      <c r="K6" s="51"/>
      <c r="L6" s="51"/>
      <c r="M6" s="28"/>
    </row>
    <row r="7" spans="1:13" x14ac:dyDescent="0.25">
      <c r="A7" s="30" t="s">
        <v>36</v>
      </c>
      <c r="B7" s="31" t="s">
        <v>87</v>
      </c>
      <c r="C7" s="27"/>
      <c r="D7" s="27"/>
      <c r="E7" s="51"/>
      <c r="F7" s="50"/>
      <c r="G7" s="51"/>
      <c r="H7" s="51"/>
      <c r="I7" s="51"/>
      <c r="J7" s="51"/>
      <c r="K7" s="51"/>
      <c r="L7" s="51"/>
      <c r="M7" s="28"/>
    </row>
    <row r="8" spans="1:13" x14ac:dyDescent="0.25">
      <c r="A8" s="30" t="s">
        <v>45</v>
      </c>
      <c r="B8" s="54" t="s">
        <v>88</v>
      </c>
      <c r="C8" s="27"/>
      <c r="D8" s="27"/>
      <c r="E8" s="51"/>
      <c r="F8" s="50"/>
      <c r="G8" s="51"/>
      <c r="H8" s="51"/>
      <c r="I8" s="51"/>
      <c r="J8" s="51"/>
      <c r="K8" s="51"/>
      <c r="L8" s="51"/>
      <c r="M8" s="28"/>
    </row>
    <row r="9" spans="1:13" x14ac:dyDescent="0.25">
      <c r="A9" s="30" t="s">
        <v>37</v>
      </c>
      <c r="B9" s="78">
        <v>41767</v>
      </c>
      <c r="C9" s="27"/>
      <c r="D9" s="27"/>
      <c r="E9" s="51"/>
      <c r="F9" s="50"/>
      <c r="G9" s="51"/>
      <c r="H9" s="51"/>
      <c r="I9" s="51"/>
      <c r="J9" s="51"/>
      <c r="K9" s="51"/>
      <c r="L9" s="51"/>
      <c r="M9" s="28"/>
    </row>
    <row r="10" spans="1:13" x14ac:dyDescent="0.25">
      <c r="A10" s="30" t="s">
        <v>38</v>
      </c>
      <c r="B10" s="79" t="s">
        <v>89</v>
      </c>
      <c r="C10" s="27"/>
      <c r="D10" s="27"/>
      <c r="E10" s="51"/>
      <c r="F10" s="50"/>
      <c r="G10" s="51"/>
      <c r="H10" s="51"/>
      <c r="I10" s="51"/>
      <c r="J10" s="51"/>
      <c r="K10" s="51"/>
      <c r="L10" s="51"/>
      <c r="M10" s="28"/>
    </row>
    <row r="11" spans="1:13" x14ac:dyDescent="0.25">
      <c r="A11" s="30" t="s">
        <v>48</v>
      </c>
      <c r="B11" s="80">
        <v>517521</v>
      </c>
      <c r="C11" s="27"/>
      <c r="D11" s="27"/>
      <c r="E11" s="51"/>
      <c r="F11" s="50"/>
      <c r="G11" s="51"/>
      <c r="H11" s="51"/>
      <c r="I11" s="51"/>
      <c r="J11" s="51"/>
      <c r="K11" s="51"/>
      <c r="L11" s="51"/>
      <c r="M11" s="28"/>
    </row>
    <row r="12" spans="1:13" ht="18.75" customHeight="1" x14ac:dyDescent="0.25">
      <c r="A12" s="40" t="s">
        <v>49</v>
      </c>
      <c r="B12" s="208" t="s">
        <v>90</v>
      </c>
      <c r="C12" s="208"/>
      <c r="D12" s="208"/>
      <c r="E12" s="53"/>
      <c r="F12" s="50"/>
      <c r="G12" s="51"/>
      <c r="H12" s="51"/>
      <c r="I12" s="51"/>
      <c r="J12" s="51"/>
      <c r="K12" s="51"/>
      <c r="L12" s="51"/>
      <c r="M12" s="28"/>
    </row>
    <row r="13" spans="1:13" x14ac:dyDescent="0.25">
      <c r="A13" s="39" t="s">
        <v>47</v>
      </c>
      <c r="B13" s="24"/>
      <c r="C13" s="24"/>
      <c r="D13" s="24"/>
      <c r="E13" s="49"/>
      <c r="F13" s="50"/>
      <c r="G13" s="51"/>
      <c r="H13" s="51"/>
      <c r="I13" s="51"/>
      <c r="J13" s="51"/>
      <c r="K13" s="51"/>
      <c r="L13" s="51"/>
      <c r="M13" s="28"/>
    </row>
    <row r="14" spans="1:13" x14ac:dyDescent="0.25">
      <c r="A14" s="30" t="s">
        <v>39</v>
      </c>
      <c r="B14" s="31" t="s">
        <v>91</v>
      </c>
      <c r="C14" s="27"/>
      <c r="D14" s="27"/>
      <c r="E14" s="51"/>
      <c r="F14" s="50"/>
      <c r="G14" s="51"/>
      <c r="H14" s="51"/>
      <c r="I14" s="51"/>
      <c r="J14" s="51"/>
      <c r="K14" s="51"/>
      <c r="L14" s="51"/>
      <c r="M14" s="28"/>
    </row>
    <row r="15" spans="1:13" x14ac:dyDescent="0.25">
      <c r="A15" s="30" t="s">
        <v>40</v>
      </c>
      <c r="B15" s="207" t="s">
        <v>92</v>
      </c>
      <c r="C15" s="207"/>
      <c r="D15" s="207"/>
      <c r="E15" s="51"/>
      <c r="F15" s="50"/>
      <c r="G15" s="51"/>
      <c r="H15" s="51"/>
      <c r="I15" s="51"/>
      <c r="J15" s="51"/>
      <c r="K15" s="51"/>
      <c r="L15" s="51"/>
      <c r="M15" s="28"/>
    </row>
    <row r="16" spans="1:13" x14ac:dyDescent="0.25">
      <c r="A16" s="30" t="s">
        <v>41</v>
      </c>
      <c r="B16" s="80">
        <v>591</v>
      </c>
      <c r="C16" s="27"/>
      <c r="D16" s="27"/>
      <c r="E16" s="51"/>
      <c r="F16" s="50"/>
      <c r="G16" s="51"/>
      <c r="H16" s="51"/>
      <c r="I16" s="51"/>
      <c r="J16" s="51"/>
      <c r="K16" s="51"/>
      <c r="L16" s="51"/>
      <c r="M16" s="28"/>
    </row>
    <row r="17" spans="1:13" x14ac:dyDescent="0.25">
      <c r="A17" s="30" t="s">
        <v>43</v>
      </c>
      <c r="B17" s="80">
        <v>4</v>
      </c>
      <c r="C17" s="27"/>
      <c r="D17" s="27"/>
      <c r="E17" s="51"/>
      <c r="F17" s="50"/>
      <c r="G17" s="51"/>
      <c r="H17" s="51"/>
      <c r="I17" s="51"/>
      <c r="J17" s="51"/>
      <c r="K17" s="51"/>
      <c r="L17" s="51"/>
      <c r="M17" s="28"/>
    </row>
    <row r="18" spans="1:13" x14ac:dyDescent="0.25">
      <c r="A18" s="30" t="s">
        <v>42</v>
      </c>
      <c r="B18" s="80">
        <v>527289</v>
      </c>
      <c r="C18" s="27"/>
      <c r="D18" s="27"/>
      <c r="E18" s="51"/>
      <c r="F18" s="50"/>
      <c r="G18" s="51"/>
      <c r="H18" s="51"/>
      <c r="I18" s="51"/>
      <c r="J18" s="51"/>
      <c r="K18" s="51"/>
      <c r="L18" s="51"/>
      <c r="M18" s="28"/>
    </row>
    <row r="19" spans="1:13" x14ac:dyDescent="0.25">
      <c r="A19" s="40" t="s">
        <v>44</v>
      </c>
      <c r="B19" s="37" t="s">
        <v>93</v>
      </c>
      <c r="C19" s="38"/>
      <c r="D19" s="38"/>
      <c r="E19" s="53"/>
      <c r="F19" s="50"/>
      <c r="G19" s="51"/>
      <c r="H19" s="51"/>
      <c r="I19" s="51"/>
      <c r="J19" s="51"/>
      <c r="K19" s="51"/>
      <c r="L19" s="51"/>
      <c r="M19" s="28"/>
    </row>
    <row r="20" spans="1:13" x14ac:dyDescent="0.25">
      <c r="A20" s="39" t="s">
        <v>50</v>
      </c>
      <c r="B20" s="24"/>
      <c r="C20" s="24"/>
      <c r="D20" s="24"/>
      <c r="E20" s="49"/>
      <c r="F20" s="50"/>
      <c r="G20" s="51"/>
      <c r="H20" s="51"/>
      <c r="I20" s="51"/>
      <c r="J20" s="51"/>
      <c r="K20" s="51"/>
      <c r="L20" s="51"/>
      <c r="M20" s="28"/>
    </row>
    <row r="21" spans="1:13" x14ac:dyDescent="0.25">
      <c r="A21" s="30" t="s">
        <v>51</v>
      </c>
      <c r="B21" s="31" t="s">
        <v>94</v>
      </c>
      <c r="C21" s="27"/>
      <c r="D21" s="27"/>
      <c r="E21" s="51"/>
      <c r="F21" s="50"/>
      <c r="G21" s="51"/>
      <c r="H21" s="51"/>
      <c r="I21" s="51"/>
      <c r="J21" s="51"/>
      <c r="K21" s="51"/>
      <c r="L21" s="51"/>
      <c r="M21" s="28"/>
    </row>
    <row r="22" spans="1:13" x14ac:dyDescent="0.25">
      <c r="A22" s="30" t="s">
        <v>52</v>
      </c>
      <c r="B22" s="31" t="s">
        <v>188</v>
      </c>
      <c r="C22" s="27"/>
      <c r="D22" s="27"/>
      <c r="E22" s="51"/>
      <c r="F22" s="50"/>
      <c r="G22" s="51"/>
      <c r="H22" s="51"/>
      <c r="I22" s="51"/>
      <c r="J22" s="51"/>
      <c r="K22" s="51"/>
      <c r="L22" s="51"/>
      <c r="M22" s="28"/>
    </row>
    <row r="23" spans="1:13" x14ac:dyDescent="0.25">
      <c r="A23" s="34" t="s">
        <v>53</v>
      </c>
      <c r="B23" s="27"/>
      <c r="C23" s="27"/>
      <c r="D23" s="27"/>
      <c r="E23" s="51"/>
      <c r="F23" s="50"/>
      <c r="G23" s="51"/>
      <c r="H23" s="51"/>
      <c r="I23" s="51"/>
      <c r="J23" s="51"/>
      <c r="K23" s="51"/>
      <c r="L23" s="51"/>
      <c r="M23" s="28"/>
    </row>
    <row r="24" spans="1:13" x14ac:dyDescent="0.25">
      <c r="A24" s="30"/>
      <c r="B24" s="31"/>
      <c r="C24" s="31"/>
      <c r="D24" s="31"/>
      <c r="E24" s="31"/>
      <c r="F24" s="50"/>
      <c r="G24" s="51"/>
      <c r="H24" s="51"/>
      <c r="I24" s="51"/>
      <c r="J24" s="51"/>
      <c r="K24" s="51"/>
      <c r="L24" s="51"/>
      <c r="M24" s="28"/>
    </row>
    <row r="25" spans="1:13" x14ac:dyDescent="0.25">
      <c r="A25" s="26"/>
      <c r="B25" s="31"/>
      <c r="C25" s="31"/>
      <c r="D25" s="27"/>
      <c r="E25" s="86"/>
      <c r="F25" s="50"/>
      <c r="G25" s="51"/>
      <c r="H25" s="51"/>
      <c r="I25" s="51"/>
      <c r="J25" s="51"/>
      <c r="K25" s="51"/>
      <c r="L25" s="51"/>
      <c r="M25" s="28"/>
    </row>
    <row r="26" spans="1:13" x14ac:dyDescent="0.25">
      <c r="A26" s="26"/>
      <c r="B26" s="33"/>
      <c r="C26" s="31"/>
      <c r="D26" s="27"/>
      <c r="E26" s="33"/>
      <c r="F26" s="50"/>
      <c r="G26" s="51"/>
      <c r="H26" s="51"/>
      <c r="I26" s="51"/>
      <c r="J26" s="51"/>
      <c r="K26" s="51"/>
      <c r="L26" s="51"/>
      <c r="M26" s="28"/>
    </row>
    <row r="27" spans="1:13" x14ac:dyDescent="0.25">
      <c r="A27" s="26"/>
      <c r="B27" s="33"/>
      <c r="C27" s="33"/>
      <c r="D27" s="27"/>
      <c r="E27" s="86"/>
      <c r="F27" s="50"/>
      <c r="G27" s="51"/>
      <c r="H27" s="51"/>
      <c r="I27" s="51"/>
      <c r="J27" s="51"/>
      <c r="K27" s="51"/>
      <c r="L27" s="51"/>
      <c r="M27" s="28"/>
    </row>
    <row r="28" spans="1:13" x14ac:dyDescent="0.25">
      <c r="A28" s="26"/>
      <c r="B28" s="31"/>
      <c r="C28" s="31"/>
      <c r="D28" s="27"/>
      <c r="E28" s="86"/>
      <c r="F28" s="50"/>
      <c r="G28" s="51"/>
      <c r="H28" s="51"/>
      <c r="I28" s="51"/>
      <c r="J28" s="51"/>
      <c r="K28" s="51"/>
      <c r="L28" s="51"/>
      <c r="M28" s="28"/>
    </row>
    <row r="29" spans="1:13" x14ac:dyDescent="0.25">
      <c r="A29" s="26"/>
      <c r="B29" s="33"/>
      <c r="C29" s="31"/>
      <c r="D29" s="27"/>
      <c r="E29" s="58"/>
      <c r="F29" s="50"/>
      <c r="G29" s="51"/>
      <c r="H29" s="51"/>
      <c r="I29" s="51"/>
      <c r="J29" s="51"/>
      <c r="K29" s="51"/>
      <c r="L29" s="51"/>
      <c r="M29" s="28"/>
    </row>
    <row r="30" spans="1:13" x14ac:dyDescent="0.25">
      <c r="A30" s="50"/>
      <c r="B30" s="51"/>
      <c r="C30" s="51"/>
      <c r="D30" s="51"/>
      <c r="E30" s="51"/>
      <c r="F30" s="50"/>
      <c r="G30" s="51"/>
      <c r="H30" s="51"/>
      <c r="I30" s="51"/>
      <c r="J30" s="51"/>
      <c r="K30" s="51"/>
      <c r="L30" s="51"/>
      <c r="M30" s="28"/>
    </row>
    <row r="31" spans="1:13" x14ac:dyDescent="0.25">
      <c r="A31" s="50"/>
      <c r="B31" s="51"/>
      <c r="C31" s="51"/>
      <c r="D31" s="51"/>
      <c r="E31" s="51"/>
      <c r="F31" s="50"/>
      <c r="G31" s="51"/>
      <c r="H31" s="51"/>
      <c r="I31" s="51"/>
      <c r="J31" s="51"/>
      <c r="K31" s="51"/>
      <c r="L31" s="51"/>
      <c r="M31" s="28"/>
    </row>
    <row r="32" spans="1:13" x14ac:dyDescent="0.25">
      <c r="A32" s="50"/>
      <c r="B32" s="51"/>
      <c r="C32" s="51"/>
      <c r="D32" s="51"/>
      <c r="E32" s="51"/>
      <c r="F32" s="50"/>
      <c r="G32" s="51"/>
      <c r="H32" s="51"/>
      <c r="I32" s="51"/>
      <c r="J32" s="51"/>
      <c r="K32" s="51"/>
      <c r="L32" s="51"/>
      <c r="M32" s="28"/>
    </row>
    <row r="33" spans="1:24" x14ac:dyDescent="0.25">
      <c r="A33" s="50"/>
      <c r="B33" s="51"/>
      <c r="C33" s="51"/>
      <c r="D33" s="51"/>
      <c r="E33" s="51"/>
      <c r="F33" s="50"/>
      <c r="G33" s="51"/>
      <c r="H33" s="51"/>
      <c r="I33" s="51"/>
      <c r="J33" s="51"/>
      <c r="K33" s="51"/>
      <c r="L33" s="51"/>
      <c r="M33" s="28"/>
    </row>
    <row r="34" spans="1:24" x14ac:dyDescent="0.25">
      <c r="A34" s="50"/>
      <c r="B34" s="51"/>
      <c r="C34" s="51"/>
      <c r="D34" s="51"/>
      <c r="E34" s="51"/>
      <c r="F34" s="50"/>
      <c r="G34" s="51"/>
      <c r="H34" s="51"/>
      <c r="I34" s="51"/>
      <c r="J34" s="51"/>
      <c r="K34" s="51"/>
      <c r="L34" s="51"/>
      <c r="M34" s="28"/>
    </row>
    <row r="35" spans="1:24" x14ac:dyDescent="0.25">
      <c r="A35" s="50"/>
      <c r="B35" s="51"/>
      <c r="C35" s="51"/>
      <c r="D35" s="51"/>
      <c r="E35" s="51"/>
      <c r="F35" s="50"/>
      <c r="G35" s="51"/>
      <c r="H35" s="51"/>
      <c r="I35" s="51"/>
      <c r="J35" s="51"/>
      <c r="K35" s="51"/>
      <c r="L35" s="51"/>
      <c r="M35" s="28"/>
    </row>
    <row r="36" spans="1:24" x14ac:dyDescent="0.25">
      <c r="A36" s="50"/>
      <c r="B36" s="51"/>
      <c r="C36" s="51"/>
      <c r="D36" s="51"/>
      <c r="E36" s="51"/>
      <c r="F36" s="50"/>
      <c r="G36" s="51"/>
      <c r="H36" s="51"/>
      <c r="I36" s="51"/>
      <c r="J36" s="51"/>
      <c r="K36" s="51"/>
      <c r="L36" s="51"/>
      <c r="M36" s="28"/>
    </row>
    <row r="37" spans="1:24" x14ac:dyDescent="0.25">
      <c r="A37" s="50"/>
      <c r="B37" s="51"/>
      <c r="C37" s="51"/>
      <c r="D37" s="51"/>
      <c r="E37" s="51"/>
      <c r="F37" s="52"/>
      <c r="G37" s="53"/>
      <c r="H37" s="53"/>
      <c r="I37" s="53"/>
      <c r="J37" s="53"/>
      <c r="K37" s="53"/>
      <c r="L37" s="53"/>
      <c r="M37" s="41"/>
    </row>
    <row r="38" spans="1:24" x14ac:dyDescent="0.25">
      <c r="A38" s="50"/>
      <c r="B38" s="51"/>
      <c r="C38" s="51"/>
      <c r="D38" s="51"/>
      <c r="E38" s="28"/>
      <c r="F38" s="48"/>
      <c r="G38" s="49"/>
      <c r="H38" s="49"/>
      <c r="I38" s="49"/>
      <c r="J38" s="49"/>
      <c r="K38" s="49"/>
      <c r="L38" s="49"/>
      <c r="M38" s="25"/>
    </row>
    <row r="39" spans="1:24" x14ac:dyDescent="0.25">
      <c r="A39" s="50"/>
      <c r="B39" s="51"/>
      <c r="C39" s="51"/>
      <c r="D39" s="51"/>
      <c r="E39" s="28"/>
      <c r="F39" s="45" t="s">
        <v>34</v>
      </c>
      <c r="G39" s="46" t="s">
        <v>20</v>
      </c>
      <c r="H39" s="46" t="s">
        <v>21</v>
      </c>
      <c r="I39" s="46" t="s">
        <v>22</v>
      </c>
      <c r="J39" s="46" t="s">
        <v>23</v>
      </c>
      <c r="K39" s="46" t="s">
        <v>24</v>
      </c>
      <c r="L39" s="46" t="s">
        <v>124</v>
      </c>
      <c r="M39" s="47" t="s">
        <v>26</v>
      </c>
      <c r="O39" s="45" t="s">
        <v>34</v>
      </c>
      <c r="P39" s="46" t="s">
        <v>20</v>
      </c>
      <c r="Q39" s="46" t="s">
        <v>21</v>
      </c>
      <c r="R39" s="46" t="s">
        <v>22</v>
      </c>
      <c r="S39" s="46" t="s">
        <v>23</v>
      </c>
      <c r="T39" s="46" t="s">
        <v>24</v>
      </c>
      <c r="U39" s="46" t="s">
        <v>124</v>
      </c>
      <c r="V39" s="47" t="s">
        <v>26</v>
      </c>
      <c r="W39" t="s">
        <v>111</v>
      </c>
      <c r="X39" s="5"/>
    </row>
    <row r="40" spans="1:24" x14ac:dyDescent="0.25">
      <c r="A40" s="50"/>
      <c r="B40" s="51"/>
      <c r="C40" s="51"/>
      <c r="D40" s="51"/>
      <c r="E40" s="28"/>
      <c r="F40" s="61" t="s">
        <v>28</v>
      </c>
      <c r="G40" s="13">
        <v>17</v>
      </c>
      <c r="H40" s="46"/>
      <c r="I40" s="46"/>
      <c r="J40" s="46"/>
      <c r="K40" s="46"/>
      <c r="L40" s="46"/>
      <c r="M40" s="47"/>
      <c r="O40" s="61" t="s">
        <v>28</v>
      </c>
      <c r="P40" s="100">
        <f>Tab_Pendelum[[#This Row],[Information ]]/648</f>
        <v>2.6234567901234566E-2</v>
      </c>
      <c r="Q40" s="101"/>
      <c r="R40" s="101"/>
      <c r="S40" s="101"/>
      <c r="T40" s="101"/>
      <c r="U40" s="101"/>
      <c r="V40" s="102"/>
      <c r="W40" s="177"/>
    </row>
    <row r="41" spans="1:24" ht="38.25" x14ac:dyDescent="0.25">
      <c r="A41" s="50"/>
      <c r="B41" s="51"/>
      <c r="C41" s="51"/>
      <c r="D41" s="51"/>
      <c r="E41" s="28"/>
      <c r="F41" s="90" t="s">
        <v>95</v>
      </c>
      <c r="G41" s="13">
        <v>17</v>
      </c>
      <c r="H41" s="46"/>
      <c r="I41" s="46"/>
      <c r="J41" s="46"/>
      <c r="K41" s="46"/>
      <c r="L41" s="46"/>
      <c r="M41" s="47"/>
      <c r="O41" s="90" t="s">
        <v>95</v>
      </c>
      <c r="P41" s="100">
        <f>Tab_Pendelum[[#This Row],[Information ]]/648</f>
        <v>2.6234567901234566E-2</v>
      </c>
      <c r="Q41" s="101"/>
      <c r="R41" s="101"/>
      <c r="S41" s="101"/>
      <c r="T41" s="101"/>
      <c r="U41" s="101"/>
      <c r="V41" s="102"/>
      <c r="W41" s="177"/>
    </row>
    <row r="42" spans="1:24" x14ac:dyDescent="0.25">
      <c r="A42" s="50"/>
      <c r="B42" s="51"/>
      <c r="C42" s="51"/>
      <c r="D42" s="51"/>
      <c r="E42" s="28"/>
      <c r="F42" s="61" t="s">
        <v>6</v>
      </c>
      <c r="G42" s="13">
        <v>22</v>
      </c>
      <c r="H42" s="46"/>
      <c r="I42" s="46"/>
      <c r="J42" s="46"/>
      <c r="K42" s="46"/>
      <c r="L42" s="46"/>
      <c r="M42" s="47"/>
      <c r="O42" s="61" t="s">
        <v>6</v>
      </c>
      <c r="P42" s="100">
        <f>Tab_Pendelum[[#This Row],[Information ]]/648</f>
        <v>3.3950617283950615E-2</v>
      </c>
      <c r="Q42" s="101"/>
      <c r="R42" s="101"/>
      <c r="S42" s="101"/>
      <c r="T42" s="101"/>
      <c r="U42" s="101"/>
      <c r="V42" s="102"/>
      <c r="W42" s="177"/>
    </row>
    <row r="43" spans="1:24" x14ac:dyDescent="0.25">
      <c r="A43" s="50"/>
      <c r="B43" s="51"/>
      <c r="C43" s="51"/>
      <c r="D43" s="51"/>
      <c r="E43" s="28"/>
      <c r="F43" s="61" t="s">
        <v>7</v>
      </c>
      <c r="G43" s="13">
        <v>41</v>
      </c>
      <c r="H43" s="46"/>
      <c r="I43" s="46"/>
      <c r="J43" s="46"/>
      <c r="K43" s="46"/>
      <c r="L43" s="46"/>
      <c r="M43" s="47"/>
      <c r="O43" s="61" t="s">
        <v>7</v>
      </c>
      <c r="P43" s="100">
        <f>Tab_Pendelum[[#This Row],[Information ]]/648</f>
        <v>6.3271604938271608E-2</v>
      </c>
      <c r="Q43" s="101"/>
      <c r="R43" s="101"/>
      <c r="S43" s="101"/>
      <c r="T43" s="101"/>
      <c r="U43" s="101"/>
      <c r="V43" s="102"/>
      <c r="W43" s="177"/>
    </row>
    <row r="44" spans="1:24" x14ac:dyDescent="0.25">
      <c r="A44" s="50"/>
      <c r="B44" s="51"/>
      <c r="C44" s="51"/>
      <c r="D44" s="51"/>
      <c r="E44" s="28"/>
      <c r="F44" s="62" t="s">
        <v>28</v>
      </c>
      <c r="G44" s="8"/>
      <c r="H44" s="14">
        <v>12</v>
      </c>
      <c r="I44" s="46"/>
      <c r="J44" s="46"/>
      <c r="K44" s="46"/>
      <c r="L44" s="46"/>
      <c r="M44" s="47"/>
      <c r="O44" s="62" t="s">
        <v>28</v>
      </c>
      <c r="P44" s="103"/>
      <c r="Q44" s="104">
        <f>Tab_Pendelum[[#This Row],[Vergleiche ]]/648</f>
        <v>1.8518518518518517E-2</v>
      </c>
      <c r="R44" s="101"/>
      <c r="S44" s="101"/>
      <c r="T44" s="101"/>
      <c r="U44" s="101"/>
      <c r="V44" s="102"/>
      <c r="W44" s="177"/>
    </row>
    <row r="45" spans="1:24" ht="38.25" x14ac:dyDescent="0.25">
      <c r="A45" s="50"/>
      <c r="B45" s="51"/>
      <c r="C45" s="51"/>
      <c r="D45" s="51"/>
      <c r="E45" s="28"/>
      <c r="F45" s="89" t="s">
        <v>62</v>
      </c>
      <c r="G45" s="8"/>
      <c r="H45" s="14">
        <f>1+4+3+8</f>
        <v>16</v>
      </c>
      <c r="I45" s="46"/>
      <c r="J45" s="46"/>
      <c r="K45" s="46"/>
      <c r="L45" s="46"/>
      <c r="M45" s="47"/>
      <c r="O45" s="89" t="s">
        <v>62</v>
      </c>
      <c r="P45" s="103"/>
      <c r="Q45" s="104">
        <f>Tab_Pendelum[[#This Row],[Vergleiche ]]/648</f>
        <v>2.4691358024691357E-2</v>
      </c>
      <c r="R45" s="101"/>
      <c r="S45" s="101"/>
      <c r="T45" s="101"/>
      <c r="U45" s="101"/>
      <c r="V45" s="102"/>
      <c r="W45" s="177"/>
    </row>
    <row r="46" spans="1:24" x14ac:dyDescent="0.25">
      <c r="A46" s="50"/>
      <c r="B46" s="51"/>
      <c r="C46" s="51"/>
      <c r="D46" s="51"/>
      <c r="E46" s="28"/>
      <c r="F46" s="62" t="s">
        <v>10</v>
      </c>
      <c r="G46" s="8"/>
      <c r="H46" s="14">
        <v>28</v>
      </c>
      <c r="I46" s="46"/>
      <c r="J46" s="46"/>
      <c r="K46" s="46"/>
      <c r="L46" s="46"/>
      <c r="M46" s="47"/>
      <c r="O46" s="62" t="s">
        <v>10</v>
      </c>
      <c r="P46" s="103"/>
      <c r="Q46" s="104">
        <f>Tab_Pendelum[[#This Row],[Vergleiche ]]/648</f>
        <v>4.3209876543209874E-2</v>
      </c>
      <c r="R46" s="101"/>
      <c r="S46" s="101"/>
      <c r="T46" s="101"/>
      <c r="U46" s="101"/>
      <c r="V46" s="102"/>
      <c r="W46" s="177"/>
    </row>
    <row r="47" spans="1:24" ht="25.5" x14ac:dyDescent="0.25">
      <c r="A47" s="50"/>
      <c r="B47" s="51"/>
      <c r="C47" s="51"/>
      <c r="D47" s="51"/>
      <c r="E47" s="28"/>
      <c r="F47" s="89" t="s">
        <v>110</v>
      </c>
      <c r="G47" s="8"/>
      <c r="H47" s="14">
        <v>77</v>
      </c>
      <c r="I47" s="46"/>
      <c r="J47" s="46"/>
      <c r="K47" s="46"/>
      <c r="L47" s="46"/>
      <c r="M47" s="47"/>
      <c r="O47" s="89" t="s">
        <v>110</v>
      </c>
      <c r="P47" s="103"/>
      <c r="Q47" s="104">
        <f>Tab_Pendelum[[#This Row],[Vergleiche ]]/648</f>
        <v>0.11882716049382716</v>
      </c>
      <c r="R47" s="101"/>
      <c r="S47" s="101"/>
      <c r="T47" s="101"/>
      <c r="U47" s="101"/>
      <c r="V47" s="102"/>
      <c r="W47" s="177"/>
    </row>
    <row r="48" spans="1:24" x14ac:dyDescent="0.25">
      <c r="A48" s="50"/>
      <c r="B48" s="51"/>
      <c r="C48" s="51"/>
      <c r="D48" s="51"/>
      <c r="E48" s="28"/>
      <c r="F48" s="64" t="s">
        <v>28</v>
      </c>
      <c r="G48" s="8"/>
      <c r="H48" s="8"/>
      <c r="I48" s="87">
        <f>48+5+7+9</f>
        <v>69</v>
      </c>
      <c r="J48" s="46"/>
      <c r="K48" s="46"/>
      <c r="L48" s="46"/>
      <c r="M48" s="47"/>
      <c r="O48" s="64" t="s">
        <v>28</v>
      </c>
      <c r="P48" s="103"/>
      <c r="Q48" s="103"/>
      <c r="R48" s="105">
        <f>Tab_Pendelum[[#This Row],[Ironie/ Humor]]/648</f>
        <v>0.10648148148148148</v>
      </c>
      <c r="S48" s="101"/>
      <c r="T48" s="101"/>
      <c r="U48" s="101"/>
      <c r="V48" s="102"/>
      <c r="W48" s="177"/>
    </row>
    <row r="49" spans="1:23" x14ac:dyDescent="0.25">
      <c r="A49" s="50"/>
      <c r="B49" s="51"/>
      <c r="C49" s="51"/>
      <c r="D49" s="51"/>
      <c r="E49" s="28"/>
      <c r="F49" s="66" t="s">
        <v>19</v>
      </c>
      <c r="G49" s="8"/>
      <c r="H49" s="8"/>
      <c r="I49" s="8"/>
      <c r="J49" s="16">
        <f>J50+J51</f>
        <v>63</v>
      </c>
      <c r="K49" s="46"/>
      <c r="L49" s="46"/>
      <c r="M49" s="47"/>
      <c r="O49" s="66" t="s">
        <v>27</v>
      </c>
      <c r="P49" s="103"/>
      <c r="Q49" s="103"/>
      <c r="R49" s="103"/>
      <c r="S49" s="106">
        <f>Tab_Pendelum[[#This Row],[Ablehnung]]/648</f>
        <v>9.7222222222222224E-2</v>
      </c>
      <c r="T49" s="101"/>
      <c r="U49" s="101"/>
      <c r="V49" s="102"/>
      <c r="W49" s="177"/>
    </row>
    <row r="50" spans="1:23" x14ac:dyDescent="0.25">
      <c r="A50" s="50"/>
      <c r="B50" s="51"/>
      <c r="C50" s="51"/>
      <c r="D50" s="51"/>
      <c r="E50" s="28"/>
      <c r="F50" s="66" t="s">
        <v>14</v>
      </c>
      <c r="G50" s="8"/>
      <c r="H50" s="8"/>
      <c r="I50" s="8"/>
      <c r="J50" s="16">
        <v>36</v>
      </c>
      <c r="K50" s="46"/>
      <c r="L50" s="46"/>
      <c r="M50" s="47"/>
      <c r="O50" s="66" t="s">
        <v>14</v>
      </c>
      <c r="P50" s="103"/>
      <c r="Q50" s="103"/>
      <c r="R50" s="103"/>
      <c r="S50" s="106">
        <f>Tab_Pendelum[[#This Row],[Ablehnung]]/648</f>
        <v>5.5555555555555552E-2</v>
      </c>
      <c r="T50" s="101"/>
      <c r="U50" s="101"/>
      <c r="V50" s="102"/>
      <c r="W50" s="177"/>
    </row>
    <row r="51" spans="1:23" x14ac:dyDescent="0.25">
      <c r="A51" s="50"/>
      <c r="B51" s="51"/>
      <c r="C51" s="51"/>
      <c r="D51" s="51"/>
      <c r="E51" s="28"/>
      <c r="F51" s="66" t="s">
        <v>15</v>
      </c>
      <c r="G51" s="8"/>
      <c r="H51" s="8"/>
      <c r="I51" s="8"/>
      <c r="J51" s="16">
        <v>27</v>
      </c>
      <c r="K51" s="46"/>
      <c r="L51" s="46"/>
      <c r="M51" s="47"/>
      <c r="O51" s="66" t="s">
        <v>15</v>
      </c>
      <c r="P51" s="103"/>
      <c r="Q51" s="103"/>
      <c r="R51" s="103"/>
      <c r="S51" s="106">
        <f>Tab_Pendelum[[#This Row],[Ablehnung]]/648</f>
        <v>4.1666666666666664E-2</v>
      </c>
      <c r="T51" s="101"/>
      <c r="U51" s="101"/>
      <c r="V51" s="102"/>
      <c r="W51" s="177"/>
    </row>
    <row r="52" spans="1:23" x14ac:dyDescent="0.25">
      <c r="A52" s="50"/>
      <c r="B52" s="51"/>
      <c r="C52" s="51"/>
      <c r="D52" s="51"/>
      <c r="E52" s="28"/>
      <c r="F52" s="88" t="s">
        <v>19</v>
      </c>
      <c r="G52" s="8"/>
      <c r="H52" s="8"/>
      <c r="I52" s="8"/>
      <c r="J52" s="8"/>
      <c r="K52" s="6">
        <f>K53+K54</f>
        <v>108</v>
      </c>
      <c r="L52" s="46"/>
      <c r="M52" s="47"/>
      <c r="O52" s="88" t="s">
        <v>27</v>
      </c>
      <c r="P52" s="103"/>
      <c r="Q52" s="103"/>
      <c r="R52" s="103"/>
      <c r="S52" s="103"/>
      <c r="T52" s="107">
        <f>Tab_Pendelum[[#This Row],[Zustimmung]]/648</f>
        <v>0.16666666666666666</v>
      </c>
      <c r="U52" s="101"/>
      <c r="V52" s="102"/>
      <c r="W52" s="177"/>
    </row>
    <row r="53" spans="1:23" x14ac:dyDescent="0.25">
      <c r="A53" s="50"/>
      <c r="B53" s="51"/>
      <c r="C53" s="51"/>
      <c r="D53" s="51"/>
      <c r="E53" s="28"/>
      <c r="F53" s="88" t="s">
        <v>16</v>
      </c>
      <c r="G53" s="8"/>
      <c r="H53" s="8"/>
      <c r="I53" s="8"/>
      <c r="J53" s="8"/>
      <c r="K53" s="6">
        <v>29</v>
      </c>
      <c r="L53" s="46"/>
      <c r="M53" s="47"/>
      <c r="O53" s="88" t="s">
        <v>16</v>
      </c>
      <c r="P53" s="103"/>
      <c r="Q53" s="103"/>
      <c r="R53" s="103"/>
      <c r="S53" s="103"/>
      <c r="T53" s="107">
        <f>Tab_Pendelum[[#This Row],[Zustimmung]]/648</f>
        <v>4.4753086419753084E-2</v>
      </c>
      <c r="U53" s="101"/>
      <c r="V53" s="102"/>
      <c r="W53" s="177"/>
    </row>
    <row r="54" spans="1:23" x14ac:dyDescent="0.25">
      <c r="A54" s="50"/>
      <c r="B54" s="51"/>
      <c r="C54" s="51"/>
      <c r="D54" s="51"/>
      <c r="E54" s="28"/>
      <c r="F54" s="88" t="s">
        <v>15</v>
      </c>
      <c r="G54" s="8"/>
      <c r="H54" s="8"/>
      <c r="I54" s="8"/>
      <c r="J54" s="8"/>
      <c r="K54" s="6">
        <v>79</v>
      </c>
      <c r="L54" s="46"/>
      <c r="M54" s="47"/>
      <c r="O54" s="88" t="s">
        <v>15</v>
      </c>
      <c r="P54" s="103"/>
      <c r="Q54" s="103"/>
      <c r="R54" s="103"/>
      <c r="S54" s="103"/>
      <c r="T54" s="107">
        <f>Tab_Pendelum[[#This Row],[Zustimmung]]/648</f>
        <v>0.12191358024691358</v>
      </c>
      <c r="U54" s="101"/>
      <c r="V54" s="102"/>
      <c r="W54" s="177"/>
    </row>
    <row r="55" spans="1:23" x14ac:dyDescent="0.25">
      <c r="A55" s="50"/>
      <c r="B55" s="51"/>
      <c r="C55" s="51"/>
      <c r="D55" s="51"/>
      <c r="E55" s="28"/>
      <c r="F55" s="68" t="s">
        <v>1</v>
      </c>
      <c r="G55" s="8"/>
      <c r="H55" s="8"/>
      <c r="I55" s="8"/>
      <c r="J55" s="8"/>
      <c r="K55" s="8"/>
      <c r="L55" s="19">
        <v>7</v>
      </c>
      <c r="M55" s="47"/>
      <c r="O55" s="68" t="s">
        <v>1</v>
      </c>
      <c r="P55" s="103"/>
      <c r="Q55" s="103"/>
      <c r="R55" s="103"/>
      <c r="S55" s="103"/>
      <c r="T55" s="103"/>
      <c r="U55" s="108">
        <f>Tab_Pendelum[[#This Row],[Sonstiges]]/648</f>
        <v>1.0802469135802469E-2</v>
      </c>
      <c r="V55" s="102"/>
      <c r="W55" s="177"/>
    </row>
    <row r="56" spans="1:23" x14ac:dyDescent="0.25">
      <c r="A56" s="50"/>
      <c r="B56" s="51"/>
      <c r="C56" s="51"/>
      <c r="D56" s="51"/>
      <c r="E56" s="28"/>
      <c r="F56" s="68" t="s">
        <v>2</v>
      </c>
      <c r="G56" s="8"/>
      <c r="H56" s="8"/>
      <c r="I56" s="8"/>
      <c r="J56" s="8"/>
      <c r="K56" s="8"/>
      <c r="L56" s="19">
        <v>8</v>
      </c>
      <c r="M56" s="47"/>
      <c r="O56" s="68" t="s">
        <v>2</v>
      </c>
      <c r="P56" s="103"/>
      <c r="Q56" s="103"/>
      <c r="R56" s="103"/>
      <c r="S56" s="103"/>
      <c r="T56" s="103"/>
      <c r="U56" s="108">
        <f>Tab_Pendelum[[#This Row],[Sonstiges]]/648</f>
        <v>1.2345679012345678E-2</v>
      </c>
      <c r="V56" s="102"/>
      <c r="W56" s="177"/>
    </row>
    <row r="57" spans="1:23" x14ac:dyDescent="0.25">
      <c r="A57" s="50"/>
      <c r="B57" s="51"/>
      <c r="C57" s="51"/>
      <c r="D57" s="51"/>
      <c r="E57" s="28"/>
      <c r="F57" s="68" t="s">
        <v>3</v>
      </c>
      <c r="G57" s="8"/>
      <c r="H57" s="8"/>
      <c r="I57" s="8"/>
      <c r="J57" s="8"/>
      <c r="K57" s="8"/>
      <c r="L57" s="19">
        <v>10</v>
      </c>
      <c r="M57" s="47"/>
      <c r="O57" s="68" t="s">
        <v>3</v>
      </c>
      <c r="P57" s="103"/>
      <c r="Q57" s="103"/>
      <c r="R57" s="103"/>
      <c r="S57" s="103"/>
      <c r="T57" s="103"/>
      <c r="U57" s="108">
        <f>Tab_Pendelum[[#This Row],[Sonstiges]]/648</f>
        <v>1.5432098765432098E-2</v>
      </c>
      <c r="V57" s="102"/>
      <c r="W57" s="177"/>
    </row>
    <row r="58" spans="1:23" ht="25.5" x14ac:dyDescent="0.25">
      <c r="A58" s="50"/>
      <c r="B58" s="51"/>
      <c r="C58" s="51"/>
      <c r="D58" s="51"/>
      <c r="E58" s="28"/>
      <c r="F58" s="91" t="s">
        <v>96</v>
      </c>
      <c r="G58" s="8"/>
      <c r="H58" s="8"/>
      <c r="I58" s="8"/>
      <c r="J58" s="8"/>
      <c r="K58" s="8"/>
      <c r="L58" s="8"/>
      <c r="M58" s="70">
        <v>204</v>
      </c>
      <c r="O58" s="91" t="s">
        <v>96</v>
      </c>
      <c r="P58" s="103"/>
      <c r="Q58" s="103"/>
      <c r="R58" s="103"/>
      <c r="S58" s="103"/>
      <c r="T58" s="103"/>
      <c r="U58" s="103"/>
      <c r="V58" s="109">
        <f>Tab_Pendelum[[#This Row],[nicht auswertbar]]/648</f>
        <v>0.31481481481481483</v>
      </c>
      <c r="W58" s="177"/>
    </row>
    <row r="59" spans="1:23" x14ac:dyDescent="0.25">
      <c r="A59" s="50"/>
      <c r="B59" s="51"/>
      <c r="C59" s="51"/>
      <c r="D59" s="51"/>
      <c r="E59" s="28"/>
      <c r="F59" s="69" t="s">
        <v>18</v>
      </c>
      <c r="G59" s="8"/>
      <c r="H59" s="8"/>
      <c r="I59" s="8"/>
      <c r="J59" s="8"/>
      <c r="K59" s="8"/>
      <c r="L59" s="8"/>
      <c r="M59" s="70">
        <v>49</v>
      </c>
      <c r="O59" s="69" t="s">
        <v>18</v>
      </c>
      <c r="P59" s="103"/>
      <c r="Q59" s="103"/>
      <c r="R59" s="103"/>
      <c r="S59" s="103"/>
      <c r="T59" s="103"/>
      <c r="U59" s="103"/>
      <c r="V59" s="109">
        <f>Tab_Pendelum[[#This Row],[nicht auswertbar]]/648</f>
        <v>7.5617283950617287E-2</v>
      </c>
      <c r="W59" s="177"/>
    </row>
    <row r="60" spans="1:23" x14ac:dyDescent="0.25">
      <c r="A60" s="50"/>
      <c r="B60" s="51"/>
      <c r="C60" s="51"/>
      <c r="D60" s="51"/>
      <c r="E60" s="28"/>
      <c r="F60" s="69" t="s">
        <v>27</v>
      </c>
      <c r="G60" s="8"/>
      <c r="H60" s="60"/>
      <c r="I60" s="8"/>
      <c r="J60" s="8"/>
      <c r="K60" s="8"/>
      <c r="L60" s="8"/>
      <c r="M60" s="70">
        <v>3</v>
      </c>
      <c r="O60" s="69" t="s">
        <v>27</v>
      </c>
      <c r="P60" s="103"/>
      <c r="Q60" s="110"/>
      <c r="R60" s="103"/>
      <c r="S60" s="103"/>
      <c r="T60" s="103"/>
      <c r="U60" s="103"/>
      <c r="V60" s="109">
        <f>Tab_Pendelum[[#This Row],[nicht auswertbar]]/648</f>
        <v>4.6296296296296294E-3</v>
      </c>
      <c r="W60" s="177"/>
    </row>
    <row r="61" spans="1:23" x14ac:dyDescent="0.25">
      <c r="A61" s="50"/>
      <c r="B61" s="51"/>
      <c r="C61" s="51"/>
      <c r="D61" s="51"/>
      <c r="E61" s="28"/>
      <c r="F61" s="176"/>
      <c r="G61" s="179">
        <f>G40+G41+G42+G43</f>
        <v>97</v>
      </c>
      <c r="H61" s="179">
        <f>H44+H45+H46+H47</f>
        <v>133</v>
      </c>
      <c r="I61" s="179">
        <f>I48</f>
        <v>69</v>
      </c>
      <c r="J61" s="179">
        <f>J49</f>
        <v>63</v>
      </c>
      <c r="K61" s="179">
        <f>K52</f>
        <v>108</v>
      </c>
      <c r="L61" s="179">
        <f>L55+L56+L57</f>
        <v>25</v>
      </c>
      <c r="M61" s="182">
        <f>M58+M59+M60</f>
        <v>256</v>
      </c>
    </row>
    <row r="62" spans="1:23" x14ac:dyDescent="0.25">
      <c r="A62" s="50"/>
      <c r="B62" s="51"/>
      <c r="C62" s="51"/>
      <c r="D62" s="51"/>
      <c r="E62" s="28"/>
      <c r="F62" s="52" t="s">
        <v>100</v>
      </c>
      <c r="G62" s="53"/>
      <c r="H62" s="53"/>
      <c r="I62" s="53"/>
      <c r="J62" s="53"/>
      <c r="K62" s="53"/>
      <c r="L62" s="53"/>
      <c r="M62" s="41"/>
    </row>
    <row r="63" spans="1:23" x14ac:dyDescent="0.25">
      <c r="A63" s="50"/>
      <c r="B63" s="51"/>
      <c r="C63" s="51"/>
      <c r="D63" s="51"/>
      <c r="E63" s="28"/>
    </row>
    <row r="64" spans="1:23" x14ac:dyDescent="0.25">
      <c r="A64" s="50"/>
      <c r="B64" s="51"/>
      <c r="C64" s="51"/>
      <c r="D64" s="51"/>
      <c r="E64" s="28"/>
      <c r="G64" s="5"/>
      <c r="H64" s="5"/>
      <c r="L64" s="5"/>
      <c r="M64" s="5"/>
    </row>
    <row r="65" spans="1:5" x14ac:dyDescent="0.25">
      <c r="A65" s="52"/>
      <c r="B65" s="53"/>
      <c r="C65" s="53"/>
      <c r="D65" s="53"/>
      <c r="E65" s="41"/>
    </row>
  </sheetData>
  <mergeCells count="2">
    <mergeCell ref="B12:D12"/>
    <mergeCell ref="B15:D15"/>
  </mergeCells>
  <hyperlinks>
    <hyperlink ref="B8" r:id="rId1" xr:uid="{A8C6DA58-77AB-4BB7-A39D-48043CB2288D}"/>
  </hyperlinks>
  <pageMargins left="0.7" right="0.7" top="0.78740157499999996" bottom="0.78740157499999996" header="0.3" footer="0.3"/>
  <pageSetup paperSize="9" scale="39" orientation="landscape" r:id="rId2"/>
  <drawing r:id="rId3"/>
  <tableParts count="2"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FED0-2E22-4A0B-AAD6-96A7C70D5BB5}">
  <sheetPr>
    <tabColor theme="5" tint="0.59999389629810485"/>
    <pageSetUpPr fitToPage="1"/>
  </sheetPr>
  <dimension ref="A1:M48"/>
  <sheetViews>
    <sheetView tabSelected="1" topLeftCell="B1" zoomScale="115" zoomScaleNormal="115" workbookViewId="0">
      <selection activeCell="H21" sqref="H21"/>
    </sheetView>
  </sheetViews>
  <sheetFormatPr baseColWidth="10" defaultRowHeight="15" x14ac:dyDescent="0.25"/>
  <cols>
    <col min="1" max="1" width="26.85546875" customWidth="1"/>
    <col min="2" max="2" width="12.85546875" customWidth="1"/>
    <col min="3" max="3" width="20.42578125" customWidth="1"/>
    <col min="4" max="4" width="30.85546875" customWidth="1"/>
    <col min="5" max="5" width="24.140625" customWidth="1"/>
    <col min="6" max="6" width="11.42578125" style="186"/>
    <col min="7" max="7" width="11.42578125" style="9"/>
    <col min="8" max="8" width="40.85546875" customWidth="1"/>
    <col min="9" max="9" width="15.5703125" customWidth="1"/>
    <col min="10" max="10" width="20.140625" customWidth="1"/>
    <col min="11" max="11" width="30.28515625" customWidth="1"/>
    <col min="12" max="12" width="23.140625" customWidth="1"/>
  </cols>
  <sheetData>
    <row r="1" spans="1:13" s="204" customFormat="1" ht="21" x14ac:dyDescent="0.35">
      <c r="A1" s="204" t="s">
        <v>161</v>
      </c>
      <c r="F1" s="10"/>
      <c r="G1" s="205"/>
      <c r="H1" s="204" t="s">
        <v>162</v>
      </c>
    </row>
    <row r="3" spans="1:13" s="186" customFormat="1" x14ac:dyDescent="0.25">
      <c r="A3" s="175"/>
      <c r="B3" s="200" t="s">
        <v>99</v>
      </c>
      <c r="C3" s="200" t="s">
        <v>193</v>
      </c>
      <c r="D3" s="200" t="s">
        <v>120</v>
      </c>
      <c r="E3" s="200" t="s">
        <v>98</v>
      </c>
      <c r="F3" s="187" t="s">
        <v>19</v>
      </c>
      <c r="G3" s="178"/>
      <c r="H3" s="175"/>
      <c r="I3" s="200" t="s">
        <v>99</v>
      </c>
      <c r="J3" s="200" t="s">
        <v>193</v>
      </c>
      <c r="K3" s="200" t="s">
        <v>120</v>
      </c>
      <c r="L3" s="200" t="s">
        <v>98</v>
      </c>
      <c r="M3" s="203"/>
    </row>
    <row r="4" spans="1:13" x14ac:dyDescent="0.25">
      <c r="G4" s="8"/>
    </row>
    <row r="5" spans="1:13" x14ac:dyDescent="0.25">
      <c r="A5" s="1" t="s">
        <v>4</v>
      </c>
      <c r="B5" s="2">
        <v>3</v>
      </c>
      <c r="C5" s="2">
        <v>3</v>
      </c>
      <c r="D5" s="2">
        <v>4</v>
      </c>
      <c r="E5" s="2">
        <v>6</v>
      </c>
      <c r="F5" s="188">
        <f t="shared" ref="F5:F38" si="0">E5+D5+C5+B5</f>
        <v>16</v>
      </c>
      <c r="G5" s="8"/>
      <c r="H5" s="202" t="s">
        <v>179</v>
      </c>
    </row>
    <row r="6" spans="1:13" x14ac:dyDescent="0.25">
      <c r="A6" s="1" t="s">
        <v>130</v>
      </c>
      <c r="B6" s="2">
        <v>1</v>
      </c>
      <c r="C6" s="2">
        <v>3</v>
      </c>
      <c r="D6" s="2">
        <v>1</v>
      </c>
      <c r="E6" s="2">
        <v>9</v>
      </c>
      <c r="F6" s="188">
        <f t="shared" si="0"/>
        <v>14</v>
      </c>
      <c r="G6" s="8"/>
      <c r="H6" s="201" t="s">
        <v>163</v>
      </c>
      <c r="I6">
        <v>0</v>
      </c>
    </row>
    <row r="7" spans="1:13" x14ac:dyDescent="0.25">
      <c r="A7" s="1" t="s">
        <v>131</v>
      </c>
      <c r="B7" s="2">
        <v>1</v>
      </c>
      <c r="C7" s="2">
        <v>2</v>
      </c>
      <c r="D7" s="2">
        <v>4</v>
      </c>
      <c r="E7" s="2">
        <v>17</v>
      </c>
      <c r="F7" s="188">
        <f t="shared" si="0"/>
        <v>24</v>
      </c>
      <c r="G7" s="8"/>
      <c r="H7" s="185" t="s">
        <v>164</v>
      </c>
      <c r="I7">
        <v>3</v>
      </c>
    </row>
    <row r="8" spans="1:13" x14ac:dyDescent="0.25">
      <c r="A8" s="1" t="s">
        <v>132</v>
      </c>
      <c r="B8" s="2">
        <v>0</v>
      </c>
      <c r="C8" s="2">
        <v>6</v>
      </c>
      <c r="D8" s="2">
        <v>1</v>
      </c>
      <c r="E8" s="2">
        <v>0</v>
      </c>
      <c r="F8" s="188">
        <f t="shared" si="0"/>
        <v>7</v>
      </c>
      <c r="G8" s="8"/>
      <c r="H8" s="185" t="s">
        <v>165</v>
      </c>
      <c r="I8">
        <v>2</v>
      </c>
    </row>
    <row r="9" spans="1:13" x14ac:dyDescent="0.25">
      <c r="A9" s="1" t="s">
        <v>133</v>
      </c>
      <c r="B9" s="2">
        <v>2</v>
      </c>
      <c r="C9" s="2">
        <v>13</v>
      </c>
      <c r="D9" s="2">
        <v>1</v>
      </c>
      <c r="E9" s="2">
        <v>2</v>
      </c>
      <c r="F9" s="188">
        <f t="shared" si="0"/>
        <v>18</v>
      </c>
      <c r="G9" s="8"/>
      <c r="H9" s="185" t="s">
        <v>166</v>
      </c>
      <c r="I9">
        <v>0</v>
      </c>
    </row>
    <row r="10" spans="1:13" x14ac:dyDescent="0.25">
      <c r="A10" s="1" t="s">
        <v>134</v>
      </c>
      <c r="B10" s="2">
        <v>21</v>
      </c>
      <c r="C10" s="2">
        <v>23</v>
      </c>
      <c r="D10" s="2">
        <v>3</v>
      </c>
      <c r="E10" s="2">
        <v>22</v>
      </c>
      <c r="F10" s="188">
        <f t="shared" si="0"/>
        <v>69</v>
      </c>
      <c r="G10" s="8"/>
      <c r="H10" s="202" t="s">
        <v>194</v>
      </c>
    </row>
    <row r="11" spans="1:13" x14ac:dyDescent="0.25">
      <c r="A11" s="1" t="s">
        <v>135</v>
      </c>
      <c r="B11" s="2">
        <v>13</v>
      </c>
      <c r="C11" s="2">
        <v>75</v>
      </c>
      <c r="D11" s="2">
        <v>3</v>
      </c>
      <c r="E11" s="2">
        <v>41</v>
      </c>
      <c r="F11" s="188">
        <f t="shared" si="0"/>
        <v>132</v>
      </c>
      <c r="G11" s="8"/>
      <c r="H11" s="185" t="s">
        <v>167</v>
      </c>
      <c r="J11">
        <v>4</v>
      </c>
    </row>
    <row r="12" spans="1:13" x14ac:dyDescent="0.25">
      <c r="A12" s="3" t="s">
        <v>8</v>
      </c>
      <c r="B12" s="4">
        <v>0</v>
      </c>
      <c r="C12" s="4">
        <v>0</v>
      </c>
      <c r="D12" s="4">
        <v>2</v>
      </c>
      <c r="E12" s="4">
        <v>12</v>
      </c>
      <c r="F12" s="189">
        <f t="shared" si="0"/>
        <v>14</v>
      </c>
      <c r="G12" s="8"/>
      <c r="H12" s="185" t="s">
        <v>168</v>
      </c>
      <c r="J12">
        <v>36</v>
      </c>
    </row>
    <row r="13" spans="1:13" x14ac:dyDescent="0.25">
      <c r="A13" s="3" t="s">
        <v>136</v>
      </c>
      <c r="B13" s="4">
        <v>12</v>
      </c>
      <c r="C13" s="4">
        <v>0</v>
      </c>
      <c r="D13" s="4">
        <v>0</v>
      </c>
      <c r="E13" s="4">
        <v>0</v>
      </c>
      <c r="F13" s="189">
        <f t="shared" si="0"/>
        <v>12</v>
      </c>
      <c r="G13" s="8"/>
      <c r="H13" s="185" t="s">
        <v>169</v>
      </c>
      <c r="J13">
        <v>7</v>
      </c>
    </row>
    <row r="14" spans="1:13" x14ac:dyDescent="0.25">
      <c r="A14" s="3" t="s">
        <v>137</v>
      </c>
      <c r="B14" s="4">
        <v>0</v>
      </c>
      <c r="C14" s="4">
        <v>0</v>
      </c>
      <c r="D14" s="4">
        <v>0</v>
      </c>
      <c r="E14" s="4">
        <v>0</v>
      </c>
      <c r="F14" s="189">
        <f t="shared" si="0"/>
        <v>0</v>
      </c>
      <c r="G14" s="8"/>
      <c r="H14" s="185" t="s">
        <v>170</v>
      </c>
      <c r="J14">
        <v>5</v>
      </c>
    </row>
    <row r="15" spans="1:13" x14ac:dyDescent="0.25">
      <c r="A15" s="3" t="s">
        <v>138</v>
      </c>
      <c r="B15" s="4">
        <v>3</v>
      </c>
      <c r="C15" s="4">
        <v>0</v>
      </c>
      <c r="D15" s="4">
        <v>0</v>
      </c>
      <c r="E15" s="4">
        <v>1</v>
      </c>
      <c r="F15" s="189">
        <f t="shared" si="0"/>
        <v>4</v>
      </c>
      <c r="G15" s="8"/>
      <c r="H15" s="202" t="s">
        <v>180</v>
      </c>
    </row>
    <row r="16" spans="1:13" x14ac:dyDescent="0.25">
      <c r="A16" s="3" t="s">
        <v>139</v>
      </c>
      <c r="B16" s="4">
        <v>0</v>
      </c>
      <c r="C16" s="4">
        <v>1</v>
      </c>
      <c r="D16" s="4">
        <v>0</v>
      </c>
      <c r="E16" s="4">
        <v>4</v>
      </c>
      <c r="F16" s="189">
        <f t="shared" si="0"/>
        <v>5</v>
      </c>
      <c r="G16" s="8"/>
      <c r="H16" s="185" t="s">
        <v>171</v>
      </c>
      <c r="K16">
        <v>2</v>
      </c>
    </row>
    <row r="17" spans="1:13" x14ac:dyDescent="0.25">
      <c r="A17" s="3" t="s">
        <v>140</v>
      </c>
      <c r="B17" s="4">
        <v>0</v>
      </c>
      <c r="C17" s="4">
        <v>6</v>
      </c>
      <c r="D17" s="4">
        <v>0</v>
      </c>
      <c r="E17" s="4">
        <v>0</v>
      </c>
      <c r="F17" s="189">
        <f t="shared" si="0"/>
        <v>6</v>
      </c>
      <c r="G17" s="8"/>
      <c r="H17" s="185" t="s">
        <v>178</v>
      </c>
      <c r="K17">
        <v>0</v>
      </c>
    </row>
    <row r="18" spans="1:13" x14ac:dyDescent="0.25">
      <c r="A18" s="3" t="s">
        <v>141</v>
      </c>
      <c r="B18" s="4">
        <v>2</v>
      </c>
      <c r="C18" s="4">
        <v>15</v>
      </c>
      <c r="D18" s="4">
        <v>2</v>
      </c>
      <c r="E18" s="4">
        <v>0</v>
      </c>
      <c r="F18" s="189">
        <f t="shared" si="0"/>
        <v>19</v>
      </c>
      <c r="G18" s="8"/>
      <c r="H18" s="185" t="s">
        <v>172</v>
      </c>
      <c r="K18">
        <v>2</v>
      </c>
    </row>
    <row r="19" spans="1:13" x14ac:dyDescent="0.25">
      <c r="A19" s="3" t="s">
        <v>142</v>
      </c>
      <c r="B19" s="4">
        <v>4</v>
      </c>
      <c r="C19" s="4">
        <v>21</v>
      </c>
      <c r="D19" s="4">
        <v>5</v>
      </c>
      <c r="E19" s="4">
        <v>28</v>
      </c>
      <c r="F19" s="189">
        <f t="shared" si="0"/>
        <v>58</v>
      </c>
      <c r="G19" s="8"/>
      <c r="H19" s="185" t="s">
        <v>173</v>
      </c>
      <c r="K19">
        <v>1</v>
      </c>
    </row>
    <row r="20" spans="1:13" x14ac:dyDescent="0.25">
      <c r="A20" s="3" t="s">
        <v>143</v>
      </c>
      <c r="B20" s="4">
        <v>0</v>
      </c>
      <c r="C20" s="4">
        <v>0</v>
      </c>
      <c r="D20" s="4">
        <v>0</v>
      </c>
      <c r="E20" s="4">
        <v>77</v>
      </c>
      <c r="F20" s="189">
        <f t="shared" si="0"/>
        <v>77</v>
      </c>
      <c r="G20" s="8"/>
      <c r="H20" s="185" t="s">
        <v>174</v>
      </c>
      <c r="K20">
        <v>1</v>
      </c>
    </row>
    <row r="21" spans="1:13" x14ac:dyDescent="0.25">
      <c r="A21" s="3" t="s">
        <v>144</v>
      </c>
      <c r="B21" s="4">
        <v>0</v>
      </c>
      <c r="C21" s="4">
        <v>6</v>
      </c>
      <c r="D21" s="4">
        <v>0</v>
      </c>
      <c r="E21" s="4">
        <v>3</v>
      </c>
      <c r="F21" s="189">
        <f t="shared" si="0"/>
        <v>9</v>
      </c>
      <c r="G21" s="8"/>
      <c r="H21" s="202" t="s">
        <v>195</v>
      </c>
    </row>
    <row r="22" spans="1:13" x14ac:dyDescent="0.25">
      <c r="A22" s="3" t="s">
        <v>145</v>
      </c>
      <c r="B22" s="4">
        <v>0</v>
      </c>
      <c r="C22" s="4">
        <v>12</v>
      </c>
      <c r="D22" s="4">
        <v>1</v>
      </c>
      <c r="E22" s="4">
        <v>8</v>
      </c>
      <c r="F22" s="189">
        <f t="shared" si="0"/>
        <v>21</v>
      </c>
      <c r="G22" s="8"/>
      <c r="H22" s="185" t="s">
        <v>175</v>
      </c>
      <c r="L22">
        <v>32</v>
      </c>
    </row>
    <row r="23" spans="1:13" x14ac:dyDescent="0.25">
      <c r="A23" s="165" t="s">
        <v>11</v>
      </c>
      <c r="B23" s="166">
        <v>11</v>
      </c>
      <c r="C23" s="166">
        <v>57</v>
      </c>
      <c r="D23" s="166">
        <v>3</v>
      </c>
      <c r="E23" s="166">
        <v>48</v>
      </c>
      <c r="F23" s="190">
        <f t="shared" si="0"/>
        <v>119</v>
      </c>
      <c r="G23" s="8"/>
      <c r="H23" s="185" t="s">
        <v>176</v>
      </c>
      <c r="L23">
        <v>11</v>
      </c>
    </row>
    <row r="24" spans="1:13" x14ac:dyDescent="0.25">
      <c r="A24" s="165" t="s">
        <v>146</v>
      </c>
      <c r="B24" s="166">
        <v>0</v>
      </c>
      <c r="C24" s="166">
        <v>0</v>
      </c>
      <c r="D24" s="166">
        <v>0</v>
      </c>
      <c r="E24" s="166">
        <v>0</v>
      </c>
      <c r="F24" s="190">
        <f t="shared" si="0"/>
        <v>0</v>
      </c>
      <c r="G24" s="8"/>
      <c r="H24" s="185" t="s">
        <v>177</v>
      </c>
      <c r="L24">
        <v>9</v>
      </c>
    </row>
    <row r="25" spans="1:13" x14ac:dyDescent="0.25">
      <c r="A25" s="165" t="s">
        <v>147</v>
      </c>
      <c r="B25" s="166">
        <v>60</v>
      </c>
      <c r="C25" s="166">
        <v>0</v>
      </c>
      <c r="D25" s="166">
        <v>0</v>
      </c>
      <c r="E25" s="166">
        <v>0</v>
      </c>
      <c r="F25" s="190">
        <f t="shared" si="0"/>
        <v>60</v>
      </c>
      <c r="G25" s="8"/>
    </row>
    <row r="26" spans="1:13" x14ac:dyDescent="0.25">
      <c r="A26" s="165" t="s">
        <v>148</v>
      </c>
      <c r="B26" s="166">
        <v>0</v>
      </c>
      <c r="C26" s="166">
        <v>0</v>
      </c>
      <c r="D26" s="166">
        <v>0</v>
      </c>
      <c r="E26" s="166">
        <v>5</v>
      </c>
      <c r="F26" s="190">
        <f t="shared" si="0"/>
        <v>5</v>
      </c>
      <c r="G26" s="8"/>
      <c r="H26" s="186" t="s">
        <v>181</v>
      </c>
      <c r="I26" s="186">
        <f>I6+I7+I8+I9</f>
        <v>5</v>
      </c>
      <c r="J26" s="186">
        <f>J11+J12+J13+J14</f>
        <v>52</v>
      </c>
      <c r="K26" s="186">
        <f>K16+K17+K18+K19+K20</f>
        <v>6</v>
      </c>
      <c r="L26" s="186">
        <f>L22+L23+L24</f>
        <v>52</v>
      </c>
      <c r="M26" s="186">
        <f>L26+K26+J26+I26</f>
        <v>115</v>
      </c>
    </row>
    <row r="27" spans="1:13" x14ac:dyDescent="0.25">
      <c r="A27" s="165" t="s">
        <v>149</v>
      </c>
      <c r="B27" s="166">
        <v>0</v>
      </c>
      <c r="C27" s="166">
        <v>0</v>
      </c>
      <c r="D27" s="166">
        <v>0</v>
      </c>
      <c r="E27" s="166">
        <v>7</v>
      </c>
      <c r="F27" s="190">
        <f t="shared" si="0"/>
        <v>7</v>
      </c>
      <c r="G27" s="8"/>
    </row>
    <row r="28" spans="1:13" x14ac:dyDescent="0.25">
      <c r="A28" s="165" t="s">
        <v>150</v>
      </c>
      <c r="B28" s="166">
        <v>0</v>
      </c>
      <c r="C28" s="166">
        <v>5</v>
      </c>
      <c r="D28" s="166">
        <v>0</v>
      </c>
      <c r="E28" s="166">
        <v>0</v>
      </c>
      <c r="F28" s="190">
        <f t="shared" si="0"/>
        <v>5</v>
      </c>
      <c r="G28" s="8"/>
    </row>
    <row r="29" spans="1:13" x14ac:dyDescent="0.25">
      <c r="A29" s="165" t="s">
        <v>151</v>
      </c>
      <c r="B29" s="166">
        <v>0</v>
      </c>
      <c r="C29" s="166">
        <v>5</v>
      </c>
      <c r="D29" s="166">
        <v>0</v>
      </c>
      <c r="E29" s="166">
        <v>0</v>
      </c>
      <c r="F29" s="190">
        <f t="shared" si="0"/>
        <v>5</v>
      </c>
      <c r="G29" s="8"/>
    </row>
    <row r="30" spans="1:13" x14ac:dyDescent="0.25">
      <c r="A30" s="165" t="s">
        <v>152</v>
      </c>
      <c r="B30" s="166">
        <v>5</v>
      </c>
      <c r="C30" s="166">
        <v>33</v>
      </c>
      <c r="D30" s="166">
        <v>1</v>
      </c>
      <c r="E30" s="166">
        <v>9</v>
      </c>
      <c r="F30" s="190">
        <f t="shared" si="0"/>
        <v>48</v>
      </c>
      <c r="G30" s="8"/>
    </row>
    <row r="31" spans="1:13" x14ac:dyDescent="0.25">
      <c r="A31" s="17" t="s">
        <v>13</v>
      </c>
      <c r="B31" s="16">
        <v>0</v>
      </c>
      <c r="C31" s="16">
        <v>0</v>
      </c>
      <c r="D31" s="16">
        <v>0</v>
      </c>
      <c r="E31" s="16">
        <v>0</v>
      </c>
      <c r="F31" s="191">
        <f t="shared" si="0"/>
        <v>0</v>
      </c>
      <c r="G31" s="8"/>
    </row>
    <row r="32" spans="1:13" x14ac:dyDescent="0.25">
      <c r="A32" s="17" t="s">
        <v>153</v>
      </c>
      <c r="B32" s="16">
        <v>14</v>
      </c>
      <c r="C32" s="16">
        <v>38</v>
      </c>
      <c r="D32" s="16">
        <v>4</v>
      </c>
      <c r="E32" s="16">
        <v>30</v>
      </c>
      <c r="F32" s="191">
        <f t="shared" si="0"/>
        <v>86</v>
      </c>
      <c r="G32" s="8"/>
    </row>
    <row r="33" spans="1:7" x14ac:dyDescent="0.25">
      <c r="A33" s="17" t="s">
        <v>154</v>
      </c>
      <c r="B33" s="16">
        <v>32</v>
      </c>
      <c r="C33" s="16">
        <v>0</v>
      </c>
      <c r="D33" s="16">
        <v>0</v>
      </c>
      <c r="E33" s="16">
        <v>0</v>
      </c>
      <c r="F33" s="191">
        <f t="shared" si="0"/>
        <v>32</v>
      </c>
      <c r="G33" s="8"/>
    </row>
    <row r="34" spans="1:7" x14ac:dyDescent="0.25">
      <c r="A34" s="17" t="s">
        <v>155</v>
      </c>
      <c r="B34" s="16">
        <v>0</v>
      </c>
      <c r="C34" s="16">
        <v>3</v>
      </c>
      <c r="D34" s="16">
        <v>0</v>
      </c>
      <c r="E34" s="16">
        <v>6</v>
      </c>
      <c r="F34" s="191">
        <f t="shared" si="0"/>
        <v>9</v>
      </c>
      <c r="G34" s="8"/>
    </row>
    <row r="35" spans="1:7" x14ac:dyDescent="0.25">
      <c r="A35" s="17" t="s">
        <v>156</v>
      </c>
      <c r="B35" s="16">
        <v>19</v>
      </c>
      <c r="C35" s="16">
        <v>43</v>
      </c>
      <c r="D35" s="16">
        <v>6</v>
      </c>
      <c r="E35" s="16">
        <v>27</v>
      </c>
      <c r="F35" s="191">
        <f t="shared" si="0"/>
        <v>95</v>
      </c>
      <c r="G35" s="8"/>
    </row>
    <row r="36" spans="1:7" x14ac:dyDescent="0.25">
      <c r="A36" s="171" t="s">
        <v>160</v>
      </c>
      <c r="B36" s="18">
        <v>0</v>
      </c>
      <c r="C36" s="18">
        <v>0</v>
      </c>
      <c r="D36" s="18">
        <v>0</v>
      </c>
      <c r="E36" s="18">
        <v>0</v>
      </c>
      <c r="F36" s="192">
        <f t="shared" si="0"/>
        <v>0</v>
      </c>
      <c r="G36" s="8"/>
    </row>
    <row r="37" spans="1:7" x14ac:dyDescent="0.25">
      <c r="A37" s="171" t="s">
        <v>157</v>
      </c>
      <c r="B37" s="18">
        <v>22</v>
      </c>
      <c r="C37" s="18">
        <v>46</v>
      </c>
      <c r="D37" s="18">
        <v>3</v>
      </c>
      <c r="E37" s="18">
        <v>29</v>
      </c>
      <c r="F37" s="192">
        <f t="shared" si="0"/>
        <v>100</v>
      </c>
      <c r="G37" s="8"/>
    </row>
    <row r="38" spans="1:7" x14ac:dyDescent="0.25">
      <c r="A38" s="171" t="s">
        <v>156</v>
      </c>
      <c r="B38" s="18">
        <v>20</v>
      </c>
      <c r="C38" s="18">
        <v>46</v>
      </c>
      <c r="D38" s="18">
        <v>22</v>
      </c>
      <c r="E38" s="18">
        <v>79</v>
      </c>
      <c r="F38" s="192">
        <f t="shared" si="0"/>
        <v>167</v>
      </c>
      <c r="G38" s="8"/>
    </row>
    <row r="39" spans="1:7" x14ac:dyDescent="0.25">
      <c r="A39" s="167" t="s">
        <v>182</v>
      </c>
      <c r="B39" s="168" t="s">
        <v>125</v>
      </c>
      <c r="C39" s="168" t="s">
        <v>125</v>
      </c>
      <c r="D39" s="168" t="s">
        <v>125</v>
      </c>
      <c r="E39" s="168" t="s">
        <v>125</v>
      </c>
      <c r="F39" s="193" t="s">
        <v>125</v>
      </c>
      <c r="G39" s="8"/>
    </row>
    <row r="40" spans="1:7" x14ac:dyDescent="0.25">
      <c r="A40" s="169" t="s">
        <v>126</v>
      </c>
      <c r="B40" s="170">
        <v>6</v>
      </c>
      <c r="C40" s="170">
        <v>0</v>
      </c>
      <c r="D40" s="170">
        <v>9</v>
      </c>
      <c r="E40" s="170">
        <v>7</v>
      </c>
      <c r="F40" s="194">
        <f t="shared" ref="F40:F48" si="1">E40+D40+C40+B40</f>
        <v>22</v>
      </c>
      <c r="G40" s="8"/>
    </row>
    <row r="41" spans="1:7" x14ac:dyDescent="0.25">
      <c r="A41" s="169" t="s">
        <v>127</v>
      </c>
      <c r="B41" s="170">
        <v>7</v>
      </c>
      <c r="C41" s="170">
        <v>6</v>
      </c>
      <c r="D41" s="170">
        <v>6</v>
      </c>
      <c r="E41" s="170">
        <v>8</v>
      </c>
      <c r="F41" s="194">
        <f t="shared" si="1"/>
        <v>27</v>
      </c>
      <c r="G41" s="8"/>
    </row>
    <row r="42" spans="1:7" x14ac:dyDescent="0.25">
      <c r="A42" s="169" t="s">
        <v>128</v>
      </c>
      <c r="B42" s="170">
        <v>2</v>
      </c>
      <c r="C42" s="170">
        <v>64</v>
      </c>
      <c r="D42" s="170">
        <v>0</v>
      </c>
      <c r="E42" s="170">
        <v>10</v>
      </c>
      <c r="F42" s="194">
        <f t="shared" si="1"/>
        <v>76</v>
      </c>
      <c r="G42" s="8"/>
    </row>
    <row r="43" spans="1:7" x14ac:dyDescent="0.25">
      <c r="A43" s="169" t="s">
        <v>129</v>
      </c>
      <c r="B43" s="170">
        <v>0</v>
      </c>
      <c r="C43" s="170">
        <v>28</v>
      </c>
      <c r="D43" s="170">
        <v>0</v>
      </c>
      <c r="E43" s="170">
        <v>0</v>
      </c>
      <c r="F43" s="194">
        <f t="shared" si="1"/>
        <v>28</v>
      </c>
      <c r="G43" s="8"/>
    </row>
    <row r="44" spans="1:7" x14ac:dyDescent="0.25">
      <c r="A44" s="20" t="s">
        <v>17</v>
      </c>
      <c r="B44" s="172">
        <v>90</v>
      </c>
      <c r="C44" s="172">
        <v>313</v>
      </c>
      <c r="D44" s="172">
        <v>27</v>
      </c>
      <c r="E44" s="172">
        <v>204</v>
      </c>
      <c r="F44" s="195">
        <f t="shared" si="1"/>
        <v>634</v>
      </c>
      <c r="G44" s="8"/>
    </row>
    <row r="45" spans="1:7" x14ac:dyDescent="0.25">
      <c r="A45" s="20" t="s">
        <v>158</v>
      </c>
      <c r="B45" s="172">
        <v>5</v>
      </c>
      <c r="C45" s="172">
        <v>43</v>
      </c>
      <c r="D45" s="172">
        <v>0</v>
      </c>
      <c r="E45" s="172">
        <v>49</v>
      </c>
      <c r="F45" s="195">
        <f t="shared" si="1"/>
        <v>97</v>
      </c>
      <c r="G45" s="8"/>
    </row>
    <row r="46" spans="1:7" x14ac:dyDescent="0.25">
      <c r="A46" s="20" t="s">
        <v>159</v>
      </c>
      <c r="B46" s="172">
        <v>0</v>
      </c>
      <c r="C46" s="172">
        <v>0</v>
      </c>
      <c r="D46" s="172">
        <v>20</v>
      </c>
      <c r="E46" s="172">
        <v>0</v>
      </c>
      <c r="F46" s="195">
        <f t="shared" si="1"/>
        <v>20</v>
      </c>
      <c r="G46" s="8"/>
    </row>
    <row r="47" spans="1:7" x14ac:dyDescent="0.25">
      <c r="A47" s="173" t="s">
        <v>183</v>
      </c>
      <c r="B47" s="174">
        <v>12</v>
      </c>
      <c r="C47" s="174">
        <v>25</v>
      </c>
      <c r="D47" s="174">
        <v>0</v>
      </c>
      <c r="E47" s="174">
        <v>3</v>
      </c>
      <c r="F47" s="196">
        <f t="shared" si="1"/>
        <v>40</v>
      </c>
    </row>
    <row r="48" spans="1:7" s="199" customFormat="1" x14ac:dyDescent="0.25">
      <c r="A48" s="175" t="s">
        <v>0</v>
      </c>
      <c r="B48" s="198">
        <f>SUM(B5:B47)</f>
        <v>367</v>
      </c>
      <c r="C48" s="198">
        <f>SUM(C5:C47)</f>
        <v>941</v>
      </c>
      <c r="D48" s="198">
        <f>SUM(D5:D47)</f>
        <v>128</v>
      </c>
      <c r="E48" s="198">
        <f>SUM(E5:E47)</f>
        <v>751</v>
      </c>
      <c r="F48" s="197">
        <f t="shared" si="1"/>
        <v>2187</v>
      </c>
    </row>
  </sheetData>
  <pageMargins left="0.7" right="0.7" top="0.78740157499999996" bottom="0.78740157499999996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Übersicht</vt:lpstr>
      <vt:lpstr>4´33´´</vt:lpstr>
      <vt:lpstr>Water Walk</vt:lpstr>
      <vt:lpstr>Mikrophonie I</vt:lpstr>
      <vt:lpstr>Pendelum Music</vt:lpstr>
      <vt:lpstr>Ausgabe MAXQDA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Florian Klein</cp:lastModifiedBy>
  <cp:lastPrinted>2022-02-23T12:49:49Z</cp:lastPrinted>
  <dcterms:modified xsi:type="dcterms:W3CDTF">2022-02-24T13:31:19Z</dcterms:modified>
</cp:coreProperties>
</file>